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if.eurochem.ru\lif022\HomeDir\matukas_r\Documents\Dokumentai\Ataskaitos\VKEKK\2018\"/>
    </mc:Choice>
  </mc:AlternateContent>
  <bookViews>
    <workbookView xWindow="0" yWindow="0" windowWidth="32000" windowHeight="13650"/>
  </bookViews>
  <sheets>
    <sheet name="Nešiklių sąraša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[2]gamybaK!#REF!</definedName>
    <definedName name="_xlnm._FilterDatabase" hidden="1">[2]gamybaK!#REF!</definedName>
    <definedName name="filter" hidden="1">[3]gamybaK!#REF!</definedName>
    <definedName name="lkjh" hidden="1">[3]gamybaK!#REF!</definedName>
    <definedName name="_xlnm.Print_Area" localSheetId="0">'Nešiklių sąrašas'!$A$1:$N$44</definedName>
    <definedName name="Priskyrimas_turtas">'[1]0.vardai'!$B$229:$B$232</definedName>
    <definedName name="Sąnaudos">'[1]0.vardai'!$B$68:$B$82</definedName>
    <definedName name="XLSCOMPFILTER" localSheetId="0" hidden="1">[3]gamybaK!#REF!</definedName>
    <definedName name="XLSCOMPFILTER" hidden="1">[3]gamybaK!#REF!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C42" i="1"/>
  <c r="M39" i="1"/>
  <c r="L39" i="1"/>
  <c r="K39" i="1"/>
  <c r="J39" i="1"/>
  <c r="I39" i="1"/>
  <c r="H39" i="1"/>
  <c r="E39" i="1" s="1"/>
  <c r="G39" i="1"/>
  <c r="F39" i="1"/>
  <c r="D39" i="1"/>
  <c r="C39" i="1"/>
  <c r="M38" i="1"/>
  <c r="L38" i="1"/>
  <c r="K38" i="1"/>
  <c r="J38" i="1"/>
  <c r="I38" i="1"/>
  <c r="H38" i="1"/>
  <c r="G38" i="1"/>
  <c r="E38" i="1" s="1"/>
  <c r="F38" i="1"/>
  <c r="D38" i="1"/>
  <c r="C38" i="1"/>
  <c r="M37" i="1"/>
  <c r="L37" i="1"/>
  <c r="K37" i="1"/>
  <c r="J37" i="1"/>
  <c r="I37" i="1"/>
  <c r="H37" i="1"/>
  <c r="G37" i="1"/>
  <c r="F37" i="1"/>
  <c r="E37" i="1" s="1"/>
  <c r="D37" i="1"/>
  <c r="C37" i="1"/>
  <c r="M36" i="1"/>
  <c r="L36" i="1"/>
  <c r="K36" i="1"/>
  <c r="J36" i="1"/>
  <c r="I36" i="1"/>
  <c r="E36" i="1" s="1"/>
  <c r="H36" i="1"/>
  <c r="G36" i="1"/>
  <c r="F36" i="1"/>
  <c r="D36" i="1"/>
  <c r="C36" i="1"/>
  <c r="M35" i="1"/>
  <c r="L35" i="1"/>
  <c r="K35" i="1"/>
  <c r="J35" i="1"/>
  <c r="I35" i="1"/>
  <c r="H35" i="1"/>
  <c r="E35" i="1" s="1"/>
  <c r="G35" i="1"/>
  <c r="F35" i="1"/>
  <c r="D35" i="1"/>
  <c r="C35" i="1"/>
  <c r="M34" i="1"/>
  <c r="L34" i="1"/>
  <c r="K34" i="1"/>
  <c r="J34" i="1"/>
  <c r="I34" i="1"/>
  <c r="H34" i="1"/>
  <c r="G34" i="1"/>
  <c r="E34" i="1" s="1"/>
  <c r="F34" i="1"/>
  <c r="D34" i="1"/>
  <c r="C34" i="1"/>
  <c r="M33" i="1"/>
  <c r="L33" i="1"/>
  <c r="K33" i="1"/>
  <c r="J33" i="1"/>
  <c r="I33" i="1"/>
  <c r="H33" i="1"/>
  <c r="G33" i="1"/>
  <c r="F33" i="1"/>
  <c r="E33" i="1" s="1"/>
  <c r="D33" i="1"/>
  <c r="C33" i="1"/>
  <c r="M32" i="1"/>
  <c r="L32" i="1"/>
  <c r="K32" i="1"/>
  <c r="J32" i="1"/>
  <c r="I32" i="1"/>
  <c r="E32" i="1" s="1"/>
  <c r="H32" i="1"/>
  <c r="G32" i="1"/>
  <c r="F32" i="1"/>
  <c r="D32" i="1"/>
  <c r="C32" i="1"/>
  <c r="M31" i="1"/>
  <c r="L31" i="1"/>
  <c r="K31" i="1"/>
  <c r="J31" i="1"/>
  <c r="I31" i="1"/>
  <c r="H31" i="1"/>
  <c r="E31" i="1" s="1"/>
  <c r="G31" i="1"/>
  <c r="F31" i="1"/>
  <c r="D31" i="1"/>
  <c r="C31" i="1"/>
  <c r="M30" i="1"/>
  <c r="L30" i="1"/>
  <c r="K30" i="1"/>
  <c r="J30" i="1"/>
  <c r="I30" i="1"/>
  <c r="H30" i="1"/>
  <c r="G30" i="1"/>
  <c r="E30" i="1" s="1"/>
  <c r="F30" i="1"/>
  <c r="D30" i="1"/>
  <c r="C30" i="1"/>
  <c r="M29" i="1"/>
  <c r="L29" i="1"/>
  <c r="K29" i="1"/>
  <c r="J29" i="1"/>
  <c r="I29" i="1"/>
  <c r="H29" i="1"/>
  <c r="G29" i="1"/>
  <c r="F29" i="1"/>
  <c r="E29" i="1" s="1"/>
  <c r="D29" i="1"/>
  <c r="C29" i="1"/>
  <c r="M28" i="1"/>
  <c r="L28" i="1"/>
  <c r="K28" i="1"/>
  <c r="J28" i="1"/>
  <c r="I28" i="1"/>
  <c r="E28" i="1" s="1"/>
  <c r="H28" i="1"/>
  <c r="G28" i="1"/>
  <c r="F28" i="1"/>
  <c r="D28" i="1"/>
  <c r="C28" i="1"/>
  <c r="M27" i="1"/>
  <c r="L27" i="1"/>
  <c r="K27" i="1"/>
  <c r="J27" i="1"/>
  <c r="I27" i="1"/>
  <c r="H27" i="1"/>
  <c r="E27" i="1" s="1"/>
  <c r="G27" i="1"/>
  <c r="F27" i="1"/>
  <c r="D27" i="1"/>
  <c r="C27" i="1"/>
  <c r="M26" i="1"/>
  <c r="L26" i="1"/>
  <c r="K26" i="1"/>
  <c r="J26" i="1"/>
  <c r="I26" i="1"/>
  <c r="H26" i="1"/>
  <c r="G26" i="1"/>
  <c r="E26" i="1" s="1"/>
  <c r="F26" i="1"/>
  <c r="D26" i="1"/>
  <c r="C26" i="1"/>
  <c r="M25" i="1"/>
  <c r="L25" i="1"/>
  <c r="K25" i="1"/>
  <c r="J25" i="1"/>
  <c r="I25" i="1"/>
  <c r="H25" i="1"/>
  <c r="G25" i="1"/>
  <c r="F25" i="1"/>
  <c r="E25" i="1" s="1"/>
  <c r="D25" i="1"/>
  <c r="C25" i="1"/>
  <c r="M24" i="1"/>
  <c r="L24" i="1"/>
  <c r="K24" i="1"/>
  <c r="J24" i="1"/>
  <c r="I24" i="1"/>
  <c r="E24" i="1" s="1"/>
  <c r="H24" i="1"/>
  <c r="G24" i="1"/>
  <c r="F24" i="1"/>
  <c r="D24" i="1"/>
  <c r="C24" i="1"/>
  <c r="M23" i="1"/>
  <c r="L23" i="1"/>
  <c r="K23" i="1"/>
  <c r="J23" i="1"/>
  <c r="I23" i="1"/>
  <c r="H23" i="1"/>
  <c r="E23" i="1" s="1"/>
  <c r="G23" i="1"/>
  <c r="F23" i="1"/>
  <c r="D23" i="1"/>
  <c r="C23" i="1"/>
  <c r="D13" i="1"/>
  <c r="B11" i="1"/>
  <c r="D9" i="1"/>
  <c r="D8" i="1"/>
  <c r="H7" i="1"/>
  <c r="D7" i="1"/>
  <c r="H6" i="1"/>
  <c r="D6" i="1"/>
  <c r="H5" i="1"/>
  <c r="D5" i="1"/>
  <c r="H4" i="1"/>
  <c r="D4" i="1"/>
  <c r="H3" i="1"/>
  <c r="D3" i="1"/>
</calcChain>
</file>

<file path=xl/sharedStrings.xml><?xml version="1.0" encoding="utf-8"?>
<sst xmlns="http://schemas.openxmlformats.org/spreadsheetml/2006/main" count="40" uniqueCount="33">
  <si>
    <t>Duomenys apie ūkio subjektą:</t>
  </si>
  <si>
    <t>Duomenys apie kontaktinį asmenį:</t>
  </si>
  <si>
    <t>Pavadinimas</t>
  </si>
  <si>
    <t>V., pavardė</t>
  </si>
  <si>
    <t>Kodas</t>
  </si>
  <si>
    <t>Pareigos</t>
  </si>
  <si>
    <t>Buveinės adresas</t>
  </si>
  <si>
    <t>Telefonas</t>
  </si>
  <si>
    <t>Faksas</t>
  </si>
  <si>
    <t>El.paštas</t>
  </si>
  <si>
    <t>Tinklalapis</t>
  </si>
  <si>
    <t>ataskaitinio laikotarpio</t>
  </si>
  <si>
    <t>sudarymo data</t>
  </si>
  <si>
    <t>Valstybinei kainų ir energetikos kontrolės komisijai</t>
  </si>
  <si>
    <t>Nešikliai naudojami balanso straipsnių skirstymui</t>
  </si>
  <si>
    <t>Nr.</t>
  </si>
  <si>
    <t>Balanso straipsnis</t>
  </si>
  <si>
    <t>Nešiklis</t>
  </si>
  <si>
    <t>Nešiklio reikšmė
(iš viso)</t>
  </si>
  <si>
    <t>Šilumos gamybos VV</t>
  </si>
  <si>
    <t>Šilumos perdavimo VV</t>
  </si>
  <si>
    <t>Mažmeninio aptarnavimo VV</t>
  </si>
  <si>
    <t>Karšto vandens tiekimo VV</t>
  </si>
  <si>
    <t>Pastatų šildymo ir karšto vandens sistemų priežiūros VV</t>
  </si>
  <si>
    <t>ES aplinkosaugos reikalavimų įgyvendinimo VV</t>
  </si>
  <si>
    <t>Kitos reguliuojamos veiklos VV</t>
  </si>
  <si>
    <t>Kitos nereguliuojamos veiklos VV</t>
  </si>
  <si>
    <t>Gamyba</t>
  </si>
  <si>
    <t>-</t>
  </si>
  <si>
    <t>Elektra</t>
  </si>
  <si>
    <t>Kita</t>
  </si>
  <si>
    <t>Tvirtinu:</t>
  </si>
  <si>
    <t>Parašas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</si>
</sst>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;\-#,##0\ ;\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Times New Roman Baltic"/>
      <charset val="186"/>
    </font>
    <font>
      <sz val="10"/>
      <color theme="1"/>
      <name val="Times New Roman Baltic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 Baltic"/>
      <charset val="186"/>
    </font>
    <font>
      <b/>
      <sz val="10"/>
      <color theme="1"/>
      <name val="Times New Roman Baltic"/>
      <charset val="186"/>
    </font>
    <font>
      <sz val="10"/>
      <color theme="0"/>
      <name val="Times New Roman Baltic"/>
      <charset val="186"/>
    </font>
    <font>
      <sz val="10"/>
      <name val="Times New Roman Baltic"/>
      <charset val="186"/>
    </font>
    <font>
      <b/>
      <sz val="10"/>
      <color rgb="FF000000"/>
      <name val="Times New Roman Baltic"/>
      <charset val="186"/>
    </font>
    <font>
      <sz val="10"/>
      <color rgb="FF000000"/>
      <name val="Times New Roman Baltic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3" fillId="2" borderId="0" xfId="2" applyFont="1" applyFill="1"/>
    <xf numFmtId="0" fontId="3" fillId="2" borderId="0" xfId="3" applyFont="1" applyFill="1"/>
    <xf numFmtId="0" fontId="3" fillId="2" borderId="0" xfId="3" applyFont="1" applyFill="1" applyBorder="1"/>
    <xf numFmtId="0" fontId="4" fillId="2" borderId="0" xfId="0" applyFont="1" applyFill="1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/>
    <xf numFmtId="0" fontId="3" fillId="2" borderId="1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5" fillId="2" borderId="1" xfId="4" applyFont="1" applyFill="1" applyBorder="1" applyAlignment="1">
      <alignment horizontal="left"/>
    </xf>
    <xf numFmtId="0" fontId="5" fillId="2" borderId="1" xfId="4" applyFont="1" applyFill="1" applyBorder="1" applyAlignment="1">
      <alignment horizontal="left"/>
    </xf>
    <xf numFmtId="0" fontId="5" fillId="2" borderId="2" xfId="4" applyFont="1" applyFill="1" applyBorder="1" applyAlignment="1">
      <alignment horizontal="left"/>
    </xf>
    <xf numFmtId="0" fontId="5" fillId="2" borderId="3" xfId="4" applyFont="1" applyFill="1" applyBorder="1" applyAlignment="1">
      <alignment horizontal="left"/>
    </xf>
    <xf numFmtId="0" fontId="3" fillId="2" borderId="1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left" vertical="center"/>
    </xf>
    <xf numFmtId="0" fontId="3" fillId="2" borderId="0" xfId="5" applyFont="1" applyFill="1"/>
    <xf numFmtId="0" fontId="6" fillId="2" borderId="0" xfId="5" applyFont="1" applyFill="1" applyBorder="1" applyAlignment="1">
      <alignment horizontal="left" vertical="center" wrapText="1"/>
    </xf>
    <xf numFmtId="0" fontId="6" fillId="2" borderId="0" xfId="5" applyFont="1" applyFill="1" applyBorder="1" applyAlignment="1">
      <alignment horizontal="center" vertical="center" wrapText="1"/>
    </xf>
    <xf numFmtId="14" fontId="3" fillId="2" borderId="4" xfId="2" applyNumberFormat="1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/>
    </xf>
    <xf numFmtId="0" fontId="3" fillId="2" borderId="0" xfId="5" applyFont="1" applyFill="1" applyAlignment="1"/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5" fillId="2" borderId="7" xfId="5" applyFont="1" applyFill="1" applyBorder="1" applyAlignment="1">
      <alignment horizontal="center" vertical="center" wrapText="1"/>
    </xf>
    <xf numFmtId="0" fontId="5" fillId="2" borderId="8" xfId="5" applyFont="1" applyFill="1" applyBorder="1" applyAlignment="1">
      <alignment horizontal="center" vertical="center" wrapText="1"/>
    </xf>
    <xf numFmtId="0" fontId="5" fillId="2" borderId="9" xfId="5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5" fillId="2" borderId="11" xfId="5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164" fontId="11" fillId="2" borderId="16" xfId="1" applyNumberFormat="1" applyFont="1" applyFill="1" applyBorder="1" applyAlignment="1">
      <alignment horizontal="right" vertical="center" wrapText="1"/>
    </xf>
    <xf numFmtId="164" fontId="11" fillId="2" borderId="17" xfId="1" applyNumberFormat="1" applyFont="1" applyFill="1" applyBorder="1" applyAlignment="1">
      <alignment horizontal="right" vertical="center" wrapText="1"/>
    </xf>
    <xf numFmtId="164" fontId="4" fillId="2" borderId="18" xfId="1" applyNumberFormat="1" applyFont="1" applyFill="1" applyBorder="1"/>
    <xf numFmtId="0" fontId="11" fillId="2" borderId="1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/>
    </xf>
    <xf numFmtId="3" fontId="11" fillId="2" borderId="20" xfId="0" applyNumberFormat="1" applyFont="1" applyFill="1" applyBorder="1" applyAlignment="1">
      <alignment horizontal="right" vertical="center" wrapText="1"/>
    </xf>
    <xf numFmtId="164" fontId="11" fillId="2" borderId="21" xfId="1" applyNumberFormat="1" applyFont="1" applyFill="1" applyBorder="1" applyAlignment="1">
      <alignment horizontal="right" vertical="center" wrapText="1"/>
    </xf>
    <xf numFmtId="164" fontId="11" fillId="2" borderId="22" xfId="1" applyNumberFormat="1" applyFont="1" applyFill="1" applyBorder="1" applyAlignment="1">
      <alignment horizontal="right" vertical="center" wrapText="1"/>
    </xf>
    <xf numFmtId="164" fontId="4" fillId="2" borderId="23" xfId="1" applyNumberFormat="1" applyFont="1" applyFill="1" applyBorder="1"/>
    <xf numFmtId="0" fontId="11" fillId="2" borderId="2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left" vertical="center" wrapText="1"/>
    </xf>
    <xf numFmtId="3" fontId="11" fillId="2" borderId="25" xfId="0" applyNumberFormat="1" applyFont="1" applyFill="1" applyBorder="1" applyAlignment="1">
      <alignment horizontal="right" vertical="center" wrapText="1"/>
    </xf>
    <xf numFmtId="164" fontId="11" fillId="2" borderId="11" xfId="1" applyNumberFormat="1" applyFont="1" applyFill="1" applyBorder="1" applyAlignment="1">
      <alignment horizontal="right" vertical="center" wrapText="1"/>
    </xf>
    <xf numFmtId="164" fontId="11" fillId="2" borderId="12" xfId="1" applyNumberFormat="1" applyFont="1" applyFill="1" applyBorder="1" applyAlignment="1">
      <alignment horizontal="right" vertical="center" wrapText="1"/>
    </xf>
    <xf numFmtId="164" fontId="4" fillId="2" borderId="13" xfId="1" applyNumberFormat="1" applyFont="1" applyFill="1" applyBorder="1"/>
    <xf numFmtId="0" fontId="9" fillId="2" borderId="0" xfId="6" applyFont="1" applyFill="1"/>
    <xf numFmtId="0" fontId="3" fillId="2" borderId="0" xfId="6" applyFont="1" applyFill="1"/>
    <xf numFmtId="0" fontId="4" fillId="2" borderId="0" xfId="6" applyFont="1" applyFill="1"/>
    <xf numFmtId="0" fontId="9" fillId="3" borderId="0" xfId="2" applyFont="1" applyFill="1"/>
    <xf numFmtId="0" fontId="3" fillId="3" borderId="0" xfId="2" applyFont="1" applyFill="1"/>
    <xf numFmtId="0" fontId="3" fillId="3" borderId="0" xfId="2" applyFont="1" applyFill="1" applyAlignment="1">
      <alignment horizontal="right"/>
    </xf>
    <xf numFmtId="0" fontId="3" fillId="3" borderId="4" xfId="2" applyFont="1" applyFill="1" applyBorder="1"/>
    <xf numFmtId="0" fontId="3" fillId="3" borderId="0" xfId="2" applyFont="1" applyFill="1" applyAlignment="1">
      <alignment horizontal="center"/>
    </xf>
  </cellXfs>
  <cellStyles count="7">
    <cellStyle name="Normal" xfId="0" builtinId="0"/>
    <cellStyle name="Normal 10 2 2" xfId="5"/>
    <cellStyle name="Normal 10 2 2 2" xfId="6"/>
    <cellStyle name="Normal 14" xfId="3"/>
    <cellStyle name="Normal 14 2" xfId="4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1.Lifosa_modelis_2018%20(galutinis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ndri%20darbai\Ekonomistes\EKONOMIS\PLANAI\2008\Vartotojai\Rita%20Raisutiene\2006P\planas2006-13-11.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dri%20darbai\Ekonomistes\EKONOMIS\PLANAI\2008\Vartotojai\Rita%20Raisutiene\2006P\planas2006-13-11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vestinė"/>
      <sheetName val="Kontrole 1"/>
      <sheetName val="Kontrole 2"/>
      <sheetName val="Pradzia"/>
      <sheetName val="1.Atskaitomybe"/>
      <sheetName val="2.Grup_Sanaudos"/>
      <sheetName val="3.Grup_KC"/>
      <sheetName val="4.Sanaudos_KC"/>
      <sheetName val="5.Turtas"/>
      <sheetName val="6.Lyginamieji"/>
      <sheetName val="7.Elektra"/>
      <sheetName val="Ataskaitos -&gt;"/>
      <sheetName val="1"/>
      <sheetName val="2"/>
      <sheetName val="3"/>
      <sheetName val="4"/>
      <sheetName val="7"/>
      <sheetName val="8"/>
      <sheetName val="9"/>
      <sheetName val="10"/>
      <sheetName val="14"/>
      <sheetName val="15"/>
      <sheetName val="16"/>
      <sheetName val="17"/>
      <sheetName val="Nešiklių sąrašas"/>
      <sheetName val="0.vardai"/>
      <sheetName val="1.kc-dk"/>
      <sheetName val="2.kc-ras"/>
      <sheetName val="3.pagr"/>
      <sheetName val="4.pajamos"/>
      <sheetName val="5.nesikliai"/>
      <sheetName val="6.balansas"/>
      <sheetName val="7.skaiciavimai"/>
      <sheetName val="8.skaiciavimai2"/>
      <sheetName val="9.nebutinos"/>
    </sheetNames>
    <sheetDataSet>
      <sheetData sheetId="0"/>
      <sheetData sheetId="1"/>
      <sheetData sheetId="2"/>
      <sheetData sheetId="3">
        <row r="21">
          <cell r="D21">
            <v>43191</v>
          </cell>
          <cell r="H21">
            <v>2018</v>
          </cell>
        </row>
        <row r="24">
          <cell r="D24" t="str">
            <v>AB "Lifosa"</v>
          </cell>
          <cell r="H24" t="str">
            <v>Ramūnas Matukas</v>
          </cell>
        </row>
        <row r="25">
          <cell r="D25">
            <v>161110455</v>
          </cell>
          <cell r="H25" t="str">
            <v>Energetikas</v>
          </cell>
        </row>
        <row r="26">
          <cell r="D26" t="str">
            <v>Juodkiškio g. 50, 57502 Kėdainiai</v>
          </cell>
          <cell r="H26" t="str">
            <v>(8 347) 66 483</v>
          </cell>
        </row>
        <row r="27">
          <cell r="D27" t="str">
            <v>(8 347) 66 483</v>
          </cell>
          <cell r="H27" t="str">
            <v>-</v>
          </cell>
        </row>
        <row r="28">
          <cell r="D28" t="str">
            <v>(8 347) 66 166</v>
          </cell>
          <cell r="H28" t="str">
            <v>r.matukas@lifosa.com</v>
          </cell>
        </row>
        <row r="29">
          <cell r="D29" t="str">
            <v>www.lifosa.lt</v>
          </cell>
        </row>
        <row r="30">
          <cell r="D30" t="str">
            <v>info@lifosa.lt</v>
          </cell>
          <cell r="H30" t="str">
            <v>Generalinis direktorius</v>
          </cell>
        </row>
        <row r="31">
          <cell r="H31" t="str">
            <v>Jonas Dastikas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8">
          <cell r="B68" t="str">
            <v>I.Šilumos_įsigijimo_sąnaudos</v>
          </cell>
        </row>
        <row r="69">
          <cell r="B69" t="str">
            <v>II.Kuro_sąnaudos_energijai_gaminti</v>
          </cell>
        </row>
        <row r="70">
          <cell r="B70" t="str">
            <v>III.Elektros_energijos_technologinėms_reikmėms_įsigijimo_sąnaudos</v>
          </cell>
        </row>
        <row r="71">
          <cell r="B71" t="str">
            <v>IV.Vandens_technologinėms_reikmėms_įsigijimo_sąnaudos</v>
          </cell>
        </row>
        <row r="72">
          <cell r="B72" t="str">
            <v>V.Apyvartinių_taršos_leidimų_įsigijimo_sąnaudos</v>
          </cell>
        </row>
        <row r="73">
          <cell r="B73" t="str">
            <v>VI.Nusidėvėjimo_sąnaudos</v>
          </cell>
        </row>
        <row r="74">
          <cell r="B74" t="str">
            <v>VII.Einamojo_remonto_ir_aptarnavimo_sąnaudos</v>
          </cell>
        </row>
        <row r="75">
          <cell r="B75" t="str">
            <v>VIII.Personalo_sąnaudos</v>
          </cell>
        </row>
        <row r="76">
          <cell r="B76" t="str">
            <v>IX.Mokesčių_sąnaudos</v>
          </cell>
        </row>
        <row r="77">
          <cell r="B77" t="str">
            <v>X.Finansinės_sąnaudos</v>
          </cell>
        </row>
        <row r="78">
          <cell r="B78" t="str">
            <v>XI.Administracinės_sąnaudos</v>
          </cell>
        </row>
        <row r="79">
          <cell r="B79" t="str">
            <v>XII.Rinkodaros_ir_pardavimų_sąnaudos</v>
          </cell>
        </row>
        <row r="80">
          <cell r="B80" t="str">
            <v>XIII.Šilumos_ūkio_turto_nuomos,_koncesijos_sąnaudos</v>
          </cell>
        </row>
        <row r="81">
          <cell r="B81" t="str">
            <v>XIV.Kitos_paskirstomos_sąnaudos</v>
          </cell>
        </row>
        <row r="82">
          <cell r="B82" t="str">
            <v>XV.Nepaskirstomos_sąnaudos</v>
          </cell>
        </row>
        <row r="229">
          <cell r="B229" t="str">
            <v>0GAM</v>
          </cell>
        </row>
        <row r="230">
          <cell r="B230" t="str">
            <v>1ŠIL</v>
          </cell>
        </row>
        <row r="231">
          <cell r="B231" t="str">
            <v>7ELE</v>
          </cell>
        </row>
        <row r="232">
          <cell r="B232" t="str">
            <v>ADMIN</v>
          </cell>
        </row>
      </sheetData>
      <sheetData sheetId="26"/>
      <sheetData sheetId="27"/>
      <sheetData sheetId="28"/>
      <sheetData sheetId="29"/>
      <sheetData sheetId="30">
        <row r="8">
          <cell r="F8" t="str">
            <v>Gamyba</v>
          </cell>
          <cell r="G8" t="str">
            <v>Elektra</v>
          </cell>
          <cell r="H8" t="str">
            <v>Kita</v>
          </cell>
        </row>
        <row r="10">
          <cell r="B10" t="str">
            <v>B.TRUMPALAIKIS TURTAS</v>
          </cell>
        </row>
        <row r="11">
          <cell r="B11" t="str">
            <v>I.ATSARGOS, IŠANKSTINIAI APMOKĖJIMAI</v>
          </cell>
        </row>
        <row r="12">
          <cell r="B12" t="str">
            <v>I.1.Atsargos</v>
          </cell>
        </row>
        <row r="13">
          <cell r="A13">
            <v>1</v>
          </cell>
          <cell r="B13" t="str">
            <v>I.1.1.Žaliavos ir komplektavimo gaminiai</v>
          </cell>
          <cell r="C13" t="str">
            <v>Medžiagų sąnaudų (VII.6-10 pogrupiai), priskirtų verslo vienetams, dalis</v>
          </cell>
          <cell r="F13">
            <v>418497.12602333096</v>
          </cell>
          <cell r="G13">
            <v>1600</v>
          </cell>
          <cell r="H13">
            <v>14376896.853976669</v>
          </cell>
        </row>
        <row r="14">
          <cell r="B14" t="str">
            <v>I.1.2.Nebaigta gamyba</v>
          </cell>
          <cell r="C14" t="str">
            <v>Nepaskirstoma</v>
          </cell>
        </row>
        <row r="15">
          <cell r="B15" t="str">
            <v>I.1.3.Pagaminta produkcija</v>
          </cell>
          <cell r="C15" t="str">
            <v>Nepaskirstoma</v>
          </cell>
        </row>
        <row r="16">
          <cell r="B16" t="str">
            <v>I.1.4.Pirktos prekės, skirtos perparduoti</v>
          </cell>
          <cell r="C16" t="str">
            <v>Nepaskirstoma</v>
          </cell>
        </row>
        <row r="17">
          <cell r="B17" t="str">
            <v>I.1.5.Ilgalaikis materialusis turtas, skirtas parduoti</v>
          </cell>
          <cell r="C17" t="str">
            <v>Nepaskirstoma</v>
          </cell>
        </row>
        <row r="18">
          <cell r="A18">
            <v>2</v>
          </cell>
          <cell r="B18" t="str">
            <v>I.2.Išankstiniai apmokėjimai</v>
          </cell>
          <cell r="C18" t="str">
            <v>Verslo vienetams priskirtų pajamų dalis</v>
          </cell>
          <cell r="F18">
            <v>1842414.3</v>
          </cell>
          <cell r="G18">
            <v>37689.380000000005</v>
          </cell>
          <cell r="H18">
            <v>369428287.55999988</v>
          </cell>
        </row>
        <row r="19">
          <cell r="A19">
            <v>3</v>
          </cell>
          <cell r="B19" t="str">
            <v>I.3.Nebaigtos vykdyti sutartys</v>
          </cell>
          <cell r="C19" t="str">
            <v>Verslo vienetams priskirtų pajamų dalis</v>
          </cell>
          <cell r="F19">
            <v>1842414.3</v>
          </cell>
          <cell r="G19">
            <v>37689.380000000005</v>
          </cell>
          <cell r="H19">
            <v>369428287.55999988</v>
          </cell>
        </row>
        <row r="20">
          <cell r="B20" t="str">
            <v>II.PER VIENERIUS METUS GAUTINOS SUMOS</v>
          </cell>
        </row>
        <row r="21">
          <cell r="A21">
            <v>4</v>
          </cell>
          <cell r="B21" t="str">
            <v>II.1.Pirkėjų įsiskolinimas</v>
          </cell>
          <cell r="C21" t="str">
            <v>Verslo vienetams priskirtų pajamų dalis</v>
          </cell>
          <cell r="F21">
            <v>1842414.3</v>
          </cell>
          <cell r="G21">
            <v>37689.380000000005</v>
          </cell>
          <cell r="H21">
            <v>369428287.55999988</v>
          </cell>
        </row>
        <row r="22">
          <cell r="A22">
            <v>5</v>
          </cell>
          <cell r="B22" t="str">
            <v>II.2.Antrinių ir asocijuotų įmonių skolos</v>
          </cell>
          <cell r="C22" t="str">
            <v>Verslo vienetams priskirtų pajamų dalis</v>
          </cell>
          <cell r="F22">
            <v>1842414.3</v>
          </cell>
          <cell r="G22">
            <v>37689.380000000005</v>
          </cell>
          <cell r="H22">
            <v>369428287.55999988</v>
          </cell>
        </row>
        <row r="23">
          <cell r="A23">
            <v>6</v>
          </cell>
          <cell r="B23" t="str">
            <v>II.3.Kitos gautinos sumos</v>
          </cell>
          <cell r="C23" t="str">
            <v>Verslo vienetams priskirtų pajamų dalis</v>
          </cell>
          <cell r="F23">
            <v>1842414.3</v>
          </cell>
          <cell r="G23">
            <v>37689.380000000005</v>
          </cell>
          <cell r="H23">
            <v>369428287.55999988</v>
          </cell>
        </row>
        <row r="24">
          <cell r="B24" t="str">
            <v>III.KITAS TRUMPALAIKIS TURTAS</v>
          </cell>
        </row>
        <row r="25">
          <cell r="B25" t="str">
            <v>III.1.Trumpalaikės investicijos</v>
          </cell>
          <cell r="C25" t="str">
            <v>Nepaskirstoma</v>
          </cell>
        </row>
        <row r="26">
          <cell r="B26" t="str">
            <v>III.2.Terminuoti indėliai</v>
          </cell>
          <cell r="C26" t="str">
            <v>Nepaskirstoma</v>
          </cell>
        </row>
        <row r="27">
          <cell r="B27" t="str">
            <v>III.3.Kitas trumpalaikis turtas</v>
          </cell>
          <cell r="C27" t="str">
            <v>Nepaskirstoma</v>
          </cell>
        </row>
        <row r="28">
          <cell r="A28">
            <v>7</v>
          </cell>
          <cell r="B28" t="str">
            <v>IV.PINIGAI IR PINIGŲ EKVIVALENTAI</v>
          </cell>
          <cell r="C28" t="str">
            <v>Verslo vienetams priskirtų sąnaudų dalis</v>
          </cell>
          <cell r="F28">
            <v>2423159.2383648786</v>
          </cell>
          <cell r="G28">
            <v>38375.614800000003</v>
          </cell>
          <cell r="H28">
            <v>325309771.43859321</v>
          </cell>
        </row>
        <row r="29">
          <cell r="B29" t="str">
            <v>TURTAS IŠ VISO:</v>
          </cell>
        </row>
        <row r="30">
          <cell r="B30" t="str">
            <v xml:space="preserve">C.NUOSAVAS KAPITALAS </v>
          </cell>
        </row>
        <row r="31">
          <cell r="B31" t="str">
            <v>I.KAPITALAS</v>
          </cell>
        </row>
        <row r="32">
          <cell r="B32" t="str">
            <v>II.PERKAINOJIMO REZERVAS (REZULTATAI)</v>
          </cell>
        </row>
        <row r="33">
          <cell r="B33" t="str">
            <v>III.REZERVAI</v>
          </cell>
        </row>
        <row r="34">
          <cell r="B34" t="str">
            <v>III.1.Privalomasis</v>
          </cell>
        </row>
        <row r="35">
          <cell r="B35" t="str">
            <v>III.2.Kiti rezervai</v>
          </cell>
        </row>
        <row r="36">
          <cell r="B36" t="str">
            <v>IV.NEPASKIRSTYTASIS PELNAS (NUOSTOLIAI)</v>
          </cell>
        </row>
        <row r="37">
          <cell r="B37" t="str">
            <v>IV.1.Nepaskirstytas_pelnas_nuostoliai</v>
          </cell>
        </row>
        <row r="38">
          <cell r="B38" t="str">
            <v>IV.2.Einamojo_laikotarpio_rezultatas</v>
          </cell>
        </row>
        <row r="39">
          <cell r="B39" t="str">
            <v>IV.3.Turto_vertės_skirtumas</v>
          </cell>
        </row>
        <row r="40">
          <cell r="B40" t="str">
            <v>D.DOTACIJOS, SUBSIDIJOS</v>
          </cell>
          <cell r="C40" t="str">
            <v>Paskirstoma tiesiogiai</v>
          </cell>
        </row>
        <row r="41">
          <cell r="B41" t="str">
            <v>E.MOKĖTINOS SUMOS IR ĮSIPAREIGOJIMAI</v>
          </cell>
        </row>
        <row r="42">
          <cell r="B42" t="str">
            <v>I.PO VIENERIŲ METŲ MOKĖTINOS SUMOS IR ILGALAIKIAI ĮSIPAREIGOJIMAI</v>
          </cell>
        </row>
        <row r="43">
          <cell r="A43">
            <v>8</v>
          </cell>
          <cell r="B43" t="str">
            <v>I.1.Finansinės skolos</v>
          </cell>
          <cell r="C43" t="str">
            <v>Verslo vienetams priskirtų pajamų dalis</v>
          </cell>
          <cell r="F43">
            <v>1842414.3</v>
          </cell>
          <cell r="G43">
            <v>37689.380000000005</v>
          </cell>
          <cell r="H43">
            <v>369428287.55999988</v>
          </cell>
        </row>
        <row r="44">
          <cell r="A44">
            <v>9</v>
          </cell>
          <cell r="B44" t="str">
            <v>I.2.Skolos tiekėjams</v>
          </cell>
          <cell r="C44" t="str">
            <v xml:space="preserve">Verslo vienetams priskirtų sąnaudų (išskyrus VIII, IX, X grupes), dalis </v>
          </cell>
          <cell r="F44">
            <v>1895855.7502456438</v>
          </cell>
          <cell r="G44">
            <v>24527.546800000004</v>
          </cell>
          <cell r="H44">
            <v>288464564.48471242</v>
          </cell>
        </row>
        <row r="45">
          <cell r="A45">
            <v>10</v>
          </cell>
          <cell r="B45" t="str">
            <v>I.3.Gauti išankstiniai apmokėjimai</v>
          </cell>
          <cell r="C45" t="str">
            <v>Verslo vienetams priskirtų pajamų dalis</v>
          </cell>
          <cell r="F45">
            <v>1842414.3</v>
          </cell>
          <cell r="G45">
            <v>37689.380000000005</v>
          </cell>
          <cell r="H45">
            <v>369428287.55999988</v>
          </cell>
        </row>
        <row r="46">
          <cell r="B46" t="str">
            <v>I.4.Atidėjiniai, atidėti mokestiniai įsipareigojimai</v>
          </cell>
          <cell r="C46" t="str">
            <v>Nepaskirstoma</v>
          </cell>
        </row>
        <row r="47">
          <cell r="A47">
            <v>11</v>
          </cell>
          <cell r="B47" t="str">
            <v>I.5.Kitos mokėtinos sumos ir ilgalaikiai įsipareigojimai</v>
          </cell>
          <cell r="C47" t="str">
            <v xml:space="preserve">Verslo vienetams priskirtų sąnaudų (išskyrus VIII, IX, X grupes), dalis </v>
          </cell>
          <cell r="F47">
            <v>1895855.7502456438</v>
          </cell>
          <cell r="G47">
            <v>24527.546800000004</v>
          </cell>
          <cell r="H47">
            <v>288464564.48471242</v>
          </cell>
        </row>
        <row r="48">
          <cell r="B48" t="str">
            <v>II.PER VIENERIUS METUS MOKĖTINOS SUMOS IR TRUMPALAIKIAI ĮSIPAREIGOJIMAI</v>
          </cell>
        </row>
        <row r="49">
          <cell r="A49">
            <v>12</v>
          </cell>
          <cell r="B49" t="str">
            <v>II.1.Ilgalaikių skolų  einamųjų metų dalis</v>
          </cell>
          <cell r="C49" t="str">
            <v>Verslo vienetams priskirtų pajamų dalis</v>
          </cell>
          <cell r="F49">
            <v>1842414.3</v>
          </cell>
          <cell r="G49">
            <v>37689.380000000005</v>
          </cell>
          <cell r="H49">
            <v>369428287.55999988</v>
          </cell>
        </row>
        <row r="50">
          <cell r="A50">
            <v>13</v>
          </cell>
          <cell r="B50" t="str">
            <v>II.2.Finansinės skolos</v>
          </cell>
          <cell r="C50" t="str">
            <v>Verslo vienetams priskirtų palūkanų sąnaudų (X.2 pogrupis) dalis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14</v>
          </cell>
          <cell r="B51" t="str">
            <v>II.3.Skolos tiekėjams</v>
          </cell>
          <cell r="C51" t="str">
            <v xml:space="preserve">Verslo vienetams priskirtų sąnaudų (išskyrus VIII, IX, X grupes), dalis </v>
          </cell>
          <cell r="F51">
            <v>1895855.7502456438</v>
          </cell>
          <cell r="G51">
            <v>24527.546800000004</v>
          </cell>
          <cell r="H51">
            <v>288464564.48471242</v>
          </cell>
        </row>
        <row r="52">
          <cell r="A52">
            <v>15</v>
          </cell>
          <cell r="B52" t="str">
            <v>II.4.Gauti išankstiniai apmokėjimai</v>
          </cell>
          <cell r="C52" t="str">
            <v>Verslo vienetams priskirtų pajamų dalis</v>
          </cell>
          <cell r="F52">
            <v>1842414.3</v>
          </cell>
          <cell r="G52">
            <v>37689.380000000005</v>
          </cell>
          <cell r="H52">
            <v>369428287.55999988</v>
          </cell>
        </row>
        <row r="53">
          <cell r="B53" t="str">
            <v>II.5.Pelno mokesčio įsipareigojimai</v>
          </cell>
          <cell r="C53" t="str">
            <v>Nepaskirstoma</v>
          </cell>
        </row>
        <row r="54">
          <cell r="A54">
            <v>16</v>
          </cell>
          <cell r="B54" t="str">
            <v>II.6.Su darbo santykiais susiję įsipareigojimai</v>
          </cell>
          <cell r="C54" t="str">
            <v>Personalo sąnaudų, priskirtų verslo vienetus sudarančioms paslaugoms, dalis</v>
          </cell>
          <cell r="F54">
            <v>439285.99459843466</v>
          </cell>
          <cell r="G54">
            <v>13848.067999999999</v>
          </cell>
          <cell r="H54">
            <v>28747415.137401577</v>
          </cell>
        </row>
        <row r="55">
          <cell r="B55" t="str">
            <v>II.7.Atidėjiniai</v>
          </cell>
          <cell r="C55" t="str">
            <v>Nepaskirstoma</v>
          </cell>
        </row>
        <row r="56">
          <cell r="A56">
            <v>17</v>
          </cell>
          <cell r="B56" t="str">
            <v>II.8.Kitos mokėtinos sumos ir trumpalaikiai įsipareigojimai</v>
          </cell>
          <cell r="C56" t="str">
            <v xml:space="preserve">Verslo vienetams priskirtų sąnaudų (išskyrus VIII, IX, X grupes), dalis </v>
          </cell>
          <cell r="F56">
            <v>1895855.7502456438</v>
          </cell>
          <cell r="G56">
            <v>24527.546800000004</v>
          </cell>
          <cell r="H56">
            <v>288464564.48471242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_"/>
      <sheetName val="sg_viso_"/>
      <sheetName val="1. DK_grupes"/>
      <sheetName val="Pradžia"/>
      <sheetName val="1.vardai"/>
      <sheetName val="0.vard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  <sheetName val="1. DK_grupes"/>
      <sheetName val="Pradžia"/>
      <sheetName val="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808080"/>
    <pageSetUpPr fitToPage="1"/>
  </sheetPr>
  <dimension ref="A1:M43"/>
  <sheetViews>
    <sheetView tabSelected="1" zoomScale="85" zoomScaleNormal="85" zoomScaleSheetLayoutView="70" workbookViewId="0">
      <selection activeCell="D54" sqref="D54"/>
    </sheetView>
  </sheetViews>
  <sheetFormatPr defaultColWidth="8.81640625" defaultRowHeight="13" x14ac:dyDescent="0.3"/>
  <cols>
    <col min="1" max="1" width="6" style="4" customWidth="1"/>
    <col min="2" max="2" width="13.81640625" style="4" customWidth="1"/>
    <col min="3" max="3" width="46.81640625" style="4" customWidth="1"/>
    <col min="4" max="4" width="61.54296875" style="4" bestFit="1" customWidth="1"/>
    <col min="5" max="5" width="18.81640625" style="4" bestFit="1" customWidth="1"/>
    <col min="6" max="13" width="18.26953125" style="4" customWidth="1"/>
    <col min="14" max="16384" width="8.81640625" style="4"/>
  </cols>
  <sheetData>
    <row r="1" spans="1:13" x14ac:dyDescent="0.3">
      <c r="A1" s="1"/>
      <c r="B1" s="2"/>
      <c r="C1" s="2"/>
      <c r="D1" s="2"/>
      <c r="E1" s="2"/>
      <c r="F1" s="2"/>
      <c r="G1" s="2"/>
      <c r="H1" s="2"/>
      <c r="I1" s="3"/>
      <c r="J1" s="3"/>
      <c r="K1" s="2"/>
      <c r="L1" s="2"/>
      <c r="M1" s="2"/>
    </row>
    <row r="2" spans="1:13" s="1" customFormat="1" ht="12.75" customHeight="1" x14ac:dyDescent="0.3">
      <c r="B2" s="5" t="s">
        <v>0</v>
      </c>
      <c r="C2" s="6"/>
      <c r="D2" s="7"/>
      <c r="E2" s="8" t="s">
        <v>1</v>
      </c>
      <c r="F2" s="9"/>
      <c r="G2" s="9"/>
      <c r="H2" s="9"/>
      <c r="I2" s="9"/>
      <c r="J2" s="10"/>
      <c r="K2" s="11"/>
    </row>
    <row r="3" spans="1:13" s="1" customFormat="1" ht="12.75" customHeight="1" x14ac:dyDescent="0.3">
      <c r="B3" s="12" t="s">
        <v>2</v>
      </c>
      <c r="C3" s="13"/>
      <c r="D3" s="14" t="str">
        <f>IF([1]Pradzia!$D$24="","",[1]Pradzia!$D$24)</f>
        <v>AB "Lifosa"</v>
      </c>
      <c r="E3" s="8" t="s">
        <v>3</v>
      </c>
      <c r="F3" s="9"/>
      <c r="G3" s="10"/>
      <c r="H3" s="15" t="str">
        <f>IF([1]Pradzia!$H$24="","",[1]Pradzia!$H$24)</f>
        <v>Ramūnas Matukas</v>
      </c>
      <c r="I3" s="16"/>
      <c r="J3" s="17"/>
      <c r="K3" s="11"/>
    </row>
    <row r="4" spans="1:13" s="1" customFormat="1" x14ac:dyDescent="0.3">
      <c r="B4" s="12" t="s">
        <v>4</v>
      </c>
      <c r="C4" s="13"/>
      <c r="D4" s="14">
        <f>IF([1]Pradzia!$D$25="","",[1]Pradzia!$D$25)</f>
        <v>161110455</v>
      </c>
      <c r="E4" s="8" t="s">
        <v>5</v>
      </c>
      <c r="F4" s="9"/>
      <c r="G4" s="10"/>
      <c r="H4" s="15" t="str">
        <f>IF([1]Pradzia!$H$25="","",[1]Pradzia!$H$25)</f>
        <v>Energetikas</v>
      </c>
      <c r="I4" s="16"/>
      <c r="J4" s="17"/>
      <c r="K4" s="11"/>
    </row>
    <row r="5" spans="1:13" s="1" customFormat="1" ht="12.75" customHeight="1" x14ac:dyDescent="0.3">
      <c r="B5" s="12" t="s">
        <v>6</v>
      </c>
      <c r="C5" s="13"/>
      <c r="D5" s="14" t="str">
        <f>IF([1]Pradzia!$D$26="","",[1]Pradzia!$D$26)</f>
        <v>Juodkiškio g. 50, 57502 Kėdainiai</v>
      </c>
      <c r="E5" s="8" t="s">
        <v>7</v>
      </c>
      <c r="F5" s="9"/>
      <c r="G5" s="10"/>
      <c r="H5" s="15" t="str">
        <f>IF([1]Pradzia!$H$26="","",[1]Pradzia!$H$26)</f>
        <v>(8 347) 66 483</v>
      </c>
      <c r="I5" s="16"/>
      <c r="J5" s="17"/>
      <c r="K5" s="11"/>
    </row>
    <row r="6" spans="1:13" s="1" customFormat="1" x14ac:dyDescent="0.3">
      <c r="B6" s="12" t="s">
        <v>7</v>
      </c>
      <c r="C6" s="13"/>
      <c r="D6" s="14" t="str">
        <f>IF([1]Pradzia!$D$27="","",[1]Pradzia!$D$27)</f>
        <v>(8 347) 66 483</v>
      </c>
      <c r="E6" s="8" t="s">
        <v>8</v>
      </c>
      <c r="F6" s="9"/>
      <c r="G6" s="10"/>
      <c r="H6" s="15" t="str">
        <f>IF([1]Pradzia!$H$27="","",[1]Pradzia!$H$27)</f>
        <v>-</v>
      </c>
      <c r="I6" s="16"/>
      <c r="J6" s="17"/>
      <c r="K6" s="11"/>
    </row>
    <row r="7" spans="1:13" s="1" customFormat="1" x14ac:dyDescent="0.3">
      <c r="B7" s="12" t="s">
        <v>8</v>
      </c>
      <c r="C7" s="13"/>
      <c r="D7" s="14" t="str">
        <f>IF([1]Pradzia!$D$28="","",[1]Pradzia!$D$28)</f>
        <v>(8 347) 66 166</v>
      </c>
      <c r="E7" s="8" t="s">
        <v>9</v>
      </c>
      <c r="F7" s="9"/>
      <c r="G7" s="10"/>
      <c r="H7" s="15" t="str">
        <f>IF([1]Pradzia!$H$28="","",[1]Pradzia!$H$28)</f>
        <v>r.matukas@lifosa.com</v>
      </c>
      <c r="I7" s="16"/>
      <c r="J7" s="17"/>
      <c r="K7" s="11"/>
    </row>
    <row r="8" spans="1:13" s="1" customFormat="1" ht="12.75" customHeight="1" x14ac:dyDescent="0.3">
      <c r="B8" s="12" t="s">
        <v>10</v>
      </c>
      <c r="C8" s="13"/>
      <c r="D8" s="14" t="str">
        <f>IF([1]Pradzia!$D$29="","",[1]Pradzia!$D$29)</f>
        <v>www.lifosa.lt</v>
      </c>
      <c r="E8" s="18"/>
      <c r="F8" s="19"/>
      <c r="G8" s="20"/>
      <c r="H8" s="15"/>
      <c r="I8" s="16"/>
      <c r="J8" s="17"/>
      <c r="K8" s="11"/>
    </row>
    <row r="9" spans="1:13" s="1" customFormat="1" x14ac:dyDescent="0.3">
      <c r="B9" s="12" t="s">
        <v>9</v>
      </c>
      <c r="C9" s="13"/>
      <c r="D9" s="14" t="str">
        <f>IF([1]Pradzia!$D$30="","",[1]Pradzia!$D$30)</f>
        <v>info@lifosa.lt</v>
      </c>
      <c r="E9" s="18"/>
      <c r="F9" s="19"/>
      <c r="G9" s="20"/>
      <c r="H9" s="15"/>
      <c r="I9" s="16"/>
      <c r="J9" s="17"/>
      <c r="K9" s="11"/>
    </row>
    <row r="10" spans="1:13" x14ac:dyDescent="0.3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3">
      <c r="A11" s="21"/>
      <c r="B11" s="22" t="str">
        <f>[1]Pradzia!$H$21&amp;" M. ŪKIO SUBJEKTO PASKIRSTYMO NEŠIKLIŲ ATASKAITA "</f>
        <v xml:space="preserve">2018 M. ŪKIO SUBJEKTO PASKIRSTYMO NEŠIKLIŲ ATASKAITA 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3">
      <c r="A12" s="21"/>
      <c r="B12" s="21" t="s">
        <v>11</v>
      </c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x14ac:dyDescent="0.3">
      <c r="A13" s="21"/>
      <c r="B13" s="21"/>
      <c r="C13" s="21"/>
      <c r="D13" s="24">
        <f>[1]Pradzia!$D$21</f>
        <v>43191</v>
      </c>
      <c r="E13" s="21"/>
      <c r="F13" s="21"/>
      <c r="G13" s="21"/>
      <c r="H13" s="21"/>
      <c r="I13" s="21"/>
      <c r="J13" s="21"/>
      <c r="K13" s="21"/>
      <c r="L13" s="21"/>
      <c r="M13" s="21"/>
    </row>
    <row r="14" spans="1:13" x14ac:dyDescent="0.3">
      <c r="A14" s="21"/>
      <c r="B14" s="21"/>
      <c r="C14" s="21"/>
      <c r="D14" s="25" t="s">
        <v>12</v>
      </c>
      <c r="F14" s="21"/>
      <c r="G14" s="21"/>
      <c r="H14" s="21"/>
      <c r="I14" s="21"/>
      <c r="J14" s="21"/>
      <c r="K14" s="21"/>
      <c r="L14" s="21"/>
      <c r="M14" s="21"/>
    </row>
    <row r="15" spans="1:13" x14ac:dyDescent="0.3">
      <c r="A15" s="21"/>
      <c r="B15" s="21"/>
      <c r="C15" s="21"/>
      <c r="D15" s="21"/>
      <c r="F15" s="21"/>
      <c r="G15" s="21"/>
      <c r="H15" s="21"/>
      <c r="I15" s="21"/>
      <c r="J15" s="21"/>
      <c r="K15" s="21"/>
      <c r="L15" s="21"/>
      <c r="M15" s="21"/>
    </row>
    <row r="16" spans="1:13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x14ac:dyDescent="0.3">
      <c r="A17" s="21"/>
      <c r="B17" s="26" t="s">
        <v>13</v>
      </c>
      <c r="C17" s="26"/>
      <c r="D17" s="26"/>
      <c r="E17" s="26"/>
      <c r="F17" s="26"/>
      <c r="G17" s="21"/>
      <c r="H17" s="21"/>
      <c r="I17" s="21"/>
      <c r="J17" s="21"/>
      <c r="K17" s="21"/>
      <c r="L17" s="21"/>
      <c r="M17" s="21"/>
    </row>
    <row r="19" spans="1:13" ht="12.75" customHeight="1" x14ac:dyDescent="0.3">
      <c r="B19" s="27" t="s">
        <v>14</v>
      </c>
      <c r="C19" s="28"/>
    </row>
    <row r="20" spans="1:13" ht="13.5" thickBot="1" x14ac:dyDescent="0.35">
      <c r="F20" s="29"/>
      <c r="G20" s="29"/>
      <c r="H20" s="29"/>
      <c r="I20" s="29"/>
      <c r="J20" s="29"/>
      <c r="K20" s="29"/>
      <c r="L20" s="29"/>
    </row>
    <row r="21" spans="1:13" ht="39" x14ac:dyDescent="0.3">
      <c r="A21" s="30"/>
      <c r="B21" s="31" t="s">
        <v>15</v>
      </c>
      <c r="C21" s="32" t="s">
        <v>16</v>
      </c>
      <c r="D21" s="32" t="s">
        <v>17</v>
      </c>
      <c r="E21" s="31" t="s">
        <v>18</v>
      </c>
      <c r="F21" s="33" t="s">
        <v>19</v>
      </c>
      <c r="G21" s="34" t="s">
        <v>20</v>
      </c>
      <c r="H21" s="34" t="s">
        <v>21</v>
      </c>
      <c r="I21" s="34" t="s">
        <v>22</v>
      </c>
      <c r="J21" s="34" t="s">
        <v>23</v>
      </c>
      <c r="K21" s="34" t="s">
        <v>24</v>
      </c>
      <c r="L21" s="34" t="s">
        <v>25</v>
      </c>
      <c r="M21" s="35" t="s">
        <v>26</v>
      </c>
    </row>
    <row r="22" spans="1:13" ht="13.5" thickBot="1" x14ac:dyDescent="0.35">
      <c r="A22" s="30"/>
      <c r="B22" s="36"/>
      <c r="C22" s="37"/>
      <c r="D22" s="37"/>
      <c r="E22" s="36"/>
      <c r="F22" s="38" t="s">
        <v>27</v>
      </c>
      <c r="G22" s="39" t="s">
        <v>28</v>
      </c>
      <c r="H22" s="39" t="s">
        <v>28</v>
      </c>
      <c r="I22" s="39" t="s">
        <v>28</v>
      </c>
      <c r="J22" s="39" t="s">
        <v>28</v>
      </c>
      <c r="K22" s="39" t="s">
        <v>28</v>
      </c>
      <c r="L22" s="39" t="s">
        <v>29</v>
      </c>
      <c r="M22" s="40" t="s">
        <v>30</v>
      </c>
    </row>
    <row r="23" spans="1:13" ht="12.75" customHeight="1" x14ac:dyDescent="0.3">
      <c r="A23" s="30"/>
      <c r="B23" s="41">
        <v>1</v>
      </c>
      <c r="C23" s="42" t="str">
        <f>IFERROR(VLOOKUP($B23,'[1]5.nesikliai'!$A$10:$C$56,2,0),"")</f>
        <v>I.1.1.Žaliavos ir komplektavimo gaminiai</v>
      </c>
      <c r="D23" s="42" t="str">
        <f>IFERROR(VLOOKUP($B23,'[1]5.nesikliai'!$A$10:$C$56,3,0),"")</f>
        <v>Medžiagų sąnaudų (VII.6-10 pogrupiai), priskirtų verslo vienetams, dalis</v>
      </c>
      <c r="E23" s="43">
        <f t="shared" ref="E23:E39" si="0">SUM(F23:M23)</f>
        <v>14796993.98</v>
      </c>
      <c r="F23" s="44">
        <f>SUMPRODUCT(('[1]5.nesikliai'!$A$10:$A$56=$B23)*('[1]5.nesikliai'!$F$8:$H$8=F$22),'[1]5.nesikliai'!$F$10:$H$56)</f>
        <v>418497.12602333096</v>
      </c>
      <c r="G23" s="45">
        <f>SUMPRODUCT(('[1]5.nesikliai'!$A$10:$A$56=$B23)*('[1]5.nesikliai'!$F$8:$H$8=G$22),'[1]5.nesikliai'!$F$10:$H$56)</f>
        <v>0</v>
      </c>
      <c r="H23" s="45">
        <f>SUMPRODUCT(('[1]5.nesikliai'!$A$10:$A$56=$B23)*('[1]5.nesikliai'!$F$8:$H$8=H$22),'[1]5.nesikliai'!$F$10:$H$56)</f>
        <v>0</v>
      </c>
      <c r="I23" s="45">
        <f>SUMPRODUCT(('[1]5.nesikliai'!$A$10:$A$56=$B23)*('[1]5.nesikliai'!$F$8:$H$8=I$22),'[1]5.nesikliai'!$F$10:$H$56)</f>
        <v>0</v>
      </c>
      <c r="J23" s="45">
        <f>SUMPRODUCT(('[1]5.nesikliai'!$A$10:$A$56=$B23)*('[1]5.nesikliai'!$F$8:$H$8=J$22),'[1]5.nesikliai'!$F$10:$H$56)</f>
        <v>0</v>
      </c>
      <c r="K23" s="45">
        <f>SUMPRODUCT(('[1]5.nesikliai'!$A$10:$A$56=$B23)*('[1]5.nesikliai'!$F$8:$H$8=K$22),'[1]5.nesikliai'!$F$10:$H$56)</f>
        <v>0</v>
      </c>
      <c r="L23" s="45">
        <f>SUMPRODUCT(('[1]5.nesikliai'!$A$10:$A$56=$B23)*('[1]5.nesikliai'!$F$8:$H$8=L$22),'[1]5.nesikliai'!$F$10:$H$56)</f>
        <v>1600</v>
      </c>
      <c r="M23" s="46">
        <f>SUMPRODUCT(('[1]5.nesikliai'!$A$10:$A$56=$B23)*('[1]5.nesikliai'!$F$8:$H$8=M$22),'[1]5.nesikliai'!$F$10:$H$56)</f>
        <v>14376896.853976669</v>
      </c>
    </row>
    <row r="24" spans="1:13" ht="12.75" customHeight="1" x14ac:dyDescent="0.3">
      <c r="A24" s="30"/>
      <c r="B24" s="47">
        <v>2</v>
      </c>
      <c r="C24" s="48" t="str">
        <f>IFERROR(VLOOKUP($B24,'[1]5.nesikliai'!$A$10:$C$56,2,0),"")</f>
        <v>I.2.Išankstiniai apmokėjimai</v>
      </c>
      <c r="D24" s="48" t="str">
        <f>IFERROR(VLOOKUP($B24,'[1]5.nesikliai'!$A$10:$C$56,3,0),"")</f>
        <v>Verslo vienetams priskirtų pajamų dalis</v>
      </c>
      <c r="E24" s="49">
        <f t="shared" si="0"/>
        <v>371308391.23999989</v>
      </c>
      <c r="F24" s="50">
        <f>SUMPRODUCT(('[1]5.nesikliai'!$A$10:$A$56=$B24)*('[1]5.nesikliai'!$F$8:$H$8=F$22),'[1]5.nesikliai'!$F$10:$H$56)</f>
        <v>1842414.3</v>
      </c>
      <c r="G24" s="51">
        <f>SUMPRODUCT(('[1]5.nesikliai'!$A$10:$A$56=$B24)*('[1]5.nesikliai'!$F$8:$H$8=G$22),'[1]5.nesikliai'!$F$10:$H$56)</f>
        <v>0</v>
      </c>
      <c r="H24" s="51">
        <f>SUMPRODUCT(('[1]5.nesikliai'!$A$10:$A$56=$B24)*('[1]5.nesikliai'!$F$8:$H$8=H$22),'[1]5.nesikliai'!$F$10:$H$56)</f>
        <v>0</v>
      </c>
      <c r="I24" s="51">
        <f>SUMPRODUCT(('[1]5.nesikliai'!$A$10:$A$56=$B24)*('[1]5.nesikliai'!$F$8:$H$8=I$22),'[1]5.nesikliai'!$F$10:$H$56)</f>
        <v>0</v>
      </c>
      <c r="J24" s="51">
        <f>SUMPRODUCT(('[1]5.nesikliai'!$A$10:$A$56=$B24)*('[1]5.nesikliai'!$F$8:$H$8=J$22),'[1]5.nesikliai'!$F$10:$H$56)</f>
        <v>0</v>
      </c>
      <c r="K24" s="51">
        <f>SUMPRODUCT(('[1]5.nesikliai'!$A$10:$A$56=$B24)*('[1]5.nesikliai'!$F$8:$H$8=K$22),'[1]5.nesikliai'!$F$10:$H$56)</f>
        <v>0</v>
      </c>
      <c r="L24" s="51">
        <f>SUMPRODUCT(('[1]5.nesikliai'!$A$10:$A$56=$B24)*('[1]5.nesikliai'!$F$8:$H$8=L$22),'[1]5.nesikliai'!$F$10:$H$56)</f>
        <v>37689.380000000005</v>
      </c>
      <c r="M24" s="52">
        <f>SUMPRODUCT(('[1]5.nesikliai'!$A$10:$A$56=$B24)*('[1]5.nesikliai'!$F$8:$H$8=M$22),'[1]5.nesikliai'!$F$10:$H$56)</f>
        <v>369428287.55999988</v>
      </c>
    </row>
    <row r="25" spans="1:13" ht="12.75" customHeight="1" x14ac:dyDescent="0.3">
      <c r="A25" s="30"/>
      <c r="B25" s="47">
        <v>3</v>
      </c>
      <c r="C25" s="48" t="str">
        <f>IFERROR(VLOOKUP($B25,'[1]5.nesikliai'!$A$10:$C$56,2,0),"")</f>
        <v>I.3.Nebaigtos vykdyti sutartys</v>
      </c>
      <c r="D25" s="48" t="str">
        <f>IFERROR(VLOOKUP($B25,'[1]5.nesikliai'!$A$10:$C$56,3,0),"")</f>
        <v>Verslo vienetams priskirtų pajamų dalis</v>
      </c>
      <c r="E25" s="49">
        <f t="shared" si="0"/>
        <v>371308391.23999989</v>
      </c>
      <c r="F25" s="50">
        <f>SUMPRODUCT(('[1]5.nesikliai'!$A$10:$A$56=$B25)*('[1]5.nesikliai'!$F$8:$H$8=F$22),'[1]5.nesikliai'!$F$10:$H$56)</f>
        <v>1842414.3</v>
      </c>
      <c r="G25" s="51">
        <f>SUMPRODUCT(('[1]5.nesikliai'!$A$10:$A$56=$B25)*('[1]5.nesikliai'!$F$8:$H$8=G$22),'[1]5.nesikliai'!$F$10:$H$56)</f>
        <v>0</v>
      </c>
      <c r="H25" s="51">
        <f>SUMPRODUCT(('[1]5.nesikliai'!$A$10:$A$56=$B25)*('[1]5.nesikliai'!$F$8:$H$8=H$22),'[1]5.nesikliai'!$F$10:$H$56)</f>
        <v>0</v>
      </c>
      <c r="I25" s="51">
        <f>SUMPRODUCT(('[1]5.nesikliai'!$A$10:$A$56=$B25)*('[1]5.nesikliai'!$F$8:$H$8=I$22),'[1]5.nesikliai'!$F$10:$H$56)</f>
        <v>0</v>
      </c>
      <c r="J25" s="51">
        <f>SUMPRODUCT(('[1]5.nesikliai'!$A$10:$A$56=$B25)*('[1]5.nesikliai'!$F$8:$H$8=J$22),'[1]5.nesikliai'!$F$10:$H$56)</f>
        <v>0</v>
      </c>
      <c r="K25" s="51">
        <f>SUMPRODUCT(('[1]5.nesikliai'!$A$10:$A$56=$B25)*('[1]5.nesikliai'!$F$8:$H$8=K$22),'[1]5.nesikliai'!$F$10:$H$56)</f>
        <v>0</v>
      </c>
      <c r="L25" s="51">
        <f>SUMPRODUCT(('[1]5.nesikliai'!$A$10:$A$56=$B25)*('[1]5.nesikliai'!$F$8:$H$8=L$22),'[1]5.nesikliai'!$F$10:$H$56)</f>
        <v>37689.380000000005</v>
      </c>
      <c r="M25" s="52">
        <f>SUMPRODUCT(('[1]5.nesikliai'!$A$10:$A$56=$B25)*('[1]5.nesikliai'!$F$8:$H$8=M$22),'[1]5.nesikliai'!$F$10:$H$56)</f>
        <v>369428287.55999988</v>
      </c>
    </row>
    <row r="26" spans="1:13" ht="12.75" customHeight="1" x14ac:dyDescent="0.3">
      <c r="A26" s="30"/>
      <c r="B26" s="47">
        <v>4</v>
      </c>
      <c r="C26" s="48" t="str">
        <f>IFERROR(VLOOKUP($B26,'[1]5.nesikliai'!$A$10:$C$56,2,0),"")</f>
        <v>II.1.Pirkėjų įsiskolinimas</v>
      </c>
      <c r="D26" s="48" t="str">
        <f>IFERROR(VLOOKUP($B26,'[1]5.nesikliai'!$A$10:$C$56,3,0),"")</f>
        <v>Verslo vienetams priskirtų pajamų dalis</v>
      </c>
      <c r="E26" s="49">
        <f t="shared" si="0"/>
        <v>371308391.23999989</v>
      </c>
      <c r="F26" s="50">
        <f>SUMPRODUCT(('[1]5.nesikliai'!$A$10:$A$56=$B26)*('[1]5.nesikliai'!$F$8:$H$8=F$22),'[1]5.nesikliai'!$F$10:$H$56)</f>
        <v>1842414.3</v>
      </c>
      <c r="G26" s="51">
        <f>SUMPRODUCT(('[1]5.nesikliai'!$A$10:$A$56=$B26)*('[1]5.nesikliai'!$F$8:$H$8=G$22),'[1]5.nesikliai'!$F$10:$H$56)</f>
        <v>0</v>
      </c>
      <c r="H26" s="51">
        <f>SUMPRODUCT(('[1]5.nesikliai'!$A$10:$A$56=$B26)*('[1]5.nesikliai'!$F$8:$H$8=H$22),'[1]5.nesikliai'!$F$10:$H$56)</f>
        <v>0</v>
      </c>
      <c r="I26" s="51">
        <f>SUMPRODUCT(('[1]5.nesikliai'!$A$10:$A$56=$B26)*('[1]5.nesikliai'!$F$8:$H$8=I$22),'[1]5.nesikliai'!$F$10:$H$56)</f>
        <v>0</v>
      </c>
      <c r="J26" s="51">
        <f>SUMPRODUCT(('[1]5.nesikliai'!$A$10:$A$56=$B26)*('[1]5.nesikliai'!$F$8:$H$8=J$22),'[1]5.nesikliai'!$F$10:$H$56)</f>
        <v>0</v>
      </c>
      <c r="K26" s="51">
        <f>SUMPRODUCT(('[1]5.nesikliai'!$A$10:$A$56=$B26)*('[1]5.nesikliai'!$F$8:$H$8=K$22),'[1]5.nesikliai'!$F$10:$H$56)</f>
        <v>0</v>
      </c>
      <c r="L26" s="51">
        <f>SUMPRODUCT(('[1]5.nesikliai'!$A$10:$A$56=$B26)*('[1]5.nesikliai'!$F$8:$H$8=L$22),'[1]5.nesikliai'!$F$10:$H$56)</f>
        <v>37689.380000000005</v>
      </c>
      <c r="M26" s="52">
        <f>SUMPRODUCT(('[1]5.nesikliai'!$A$10:$A$56=$B26)*('[1]5.nesikliai'!$F$8:$H$8=M$22),'[1]5.nesikliai'!$F$10:$H$56)</f>
        <v>369428287.55999988</v>
      </c>
    </row>
    <row r="27" spans="1:13" ht="12.75" customHeight="1" x14ac:dyDescent="0.3">
      <c r="A27" s="30"/>
      <c r="B27" s="47">
        <v>5</v>
      </c>
      <c r="C27" s="48" t="str">
        <f>IFERROR(VLOOKUP($B27,'[1]5.nesikliai'!$A$10:$C$56,2,0),"")</f>
        <v>II.2.Antrinių ir asocijuotų įmonių skolos</v>
      </c>
      <c r="D27" s="48" t="str">
        <f>IFERROR(VLOOKUP($B27,'[1]5.nesikliai'!$A$10:$C$56,3,0),"")</f>
        <v>Verslo vienetams priskirtų pajamų dalis</v>
      </c>
      <c r="E27" s="49">
        <f t="shared" si="0"/>
        <v>371308391.23999989</v>
      </c>
      <c r="F27" s="50">
        <f>SUMPRODUCT(('[1]5.nesikliai'!$A$10:$A$56=$B27)*('[1]5.nesikliai'!$F$8:$H$8=F$22),'[1]5.nesikliai'!$F$10:$H$56)</f>
        <v>1842414.3</v>
      </c>
      <c r="G27" s="51">
        <f>SUMPRODUCT(('[1]5.nesikliai'!$A$10:$A$56=$B27)*('[1]5.nesikliai'!$F$8:$H$8=G$22),'[1]5.nesikliai'!$F$10:$H$56)</f>
        <v>0</v>
      </c>
      <c r="H27" s="51">
        <f>SUMPRODUCT(('[1]5.nesikliai'!$A$10:$A$56=$B27)*('[1]5.nesikliai'!$F$8:$H$8=H$22),'[1]5.nesikliai'!$F$10:$H$56)</f>
        <v>0</v>
      </c>
      <c r="I27" s="51">
        <f>SUMPRODUCT(('[1]5.nesikliai'!$A$10:$A$56=$B27)*('[1]5.nesikliai'!$F$8:$H$8=I$22),'[1]5.nesikliai'!$F$10:$H$56)</f>
        <v>0</v>
      </c>
      <c r="J27" s="51">
        <f>SUMPRODUCT(('[1]5.nesikliai'!$A$10:$A$56=$B27)*('[1]5.nesikliai'!$F$8:$H$8=J$22),'[1]5.nesikliai'!$F$10:$H$56)</f>
        <v>0</v>
      </c>
      <c r="K27" s="51">
        <f>SUMPRODUCT(('[1]5.nesikliai'!$A$10:$A$56=$B27)*('[1]5.nesikliai'!$F$8:$H$8=K$22),'[1]5.nesikliai'!$F$10:$H$56)</f>
        <v>0</v>
      </c>
      <c r="L27" s="51">
        <f>SUMPRODUCT(('[1]5.nesikliai'!$A$10:$A$56=$B27)*('[1]5.nesikliai'!$F$8:$H$8=L$22),'[1]5.nesikliai'!$F$10:$H$56)</f>
        <v>37689.380000000005</v>
      </c>
      <c r="M27" s="52">
        <f>SUMPRODUCT(('[1]5.nesikliai'!$A$10:$A$56=$B27)*('[1]5.nesikliai'!$F$8:$H$8=M$22),'[1]5.nesikliai'!$F$10:$H$56)</f>
        <v>369428287.55999988</v>
      </c>
    </row>
    <row r="28" spans="1:13" ht="12.75" customHeight="1" x14ac:dyDescent="0.3">
      <c r="A28" s="30"/>
      <c r="B28" s="47">
        <v>6</v>
      </c>
      <c r="C28" s="48" t="str">
        <f>IFERROR(VLOOKUP($B28,'[1]5.nesikliai'!$A$10:$C$56,2,0),"")</f>
        <v>II.3.Kitos gautinos sumos</v>
      </c>
      <c r="D28" s="48" t="str">
        <f>IFERROR(VLOOKUP($B28,'[1]5.nesikliai'!$A$10:$C$56,3,0),"")</f>
        <v>Verslo vienetams priskirtų pajamų dalis</v>
      </c>
      <c r="E28" s="49">
        <f t="shared" si="0"/>
        <v>371308391.23999989</v>
      </c>
      <c r="F28" s="50">
        <f>SUMPRODUCT(('[1]5.nesikliai'!$A$10:$A$56=$B28)*('[1]5.nesikliai'!$F$8:$H$8=F$22),'[1]5.nesikliai'!$F$10:$H$56)</f>
        <v>1842414.3</v>
      </c>
      <c r="G28" s="51">
        <f>SUMPRODUCT(('[1]5.nesikliai'!$A$10:$A$56=$B28)*('[1]5.nesikliai'!$F$8:$H$8=G$22),'[1]5.nesikliai'!$F$10:$H$56)</f>
        <v>0</v>
      </c>
      <c r="H28" s="51">
        <f>SUMPRODUCT(('[1]5.nesikliai'!$A$10:$A$56=$B28)*('[1]5.nesikliai'!$F$8:$H$8=H$22),'[1]5.nesikliai'!$F$10:$H$56)</f>
        <v>0</v>
      </c>
      <c r="I28" s="51">
        <f>SUMPRODUCT(('[1]5.nesikliai'!$A$10:$A$56=$B28)*('[1]5.nesikliai'!$F$8:$H$8=I$22),'[1]5.nesikliai'!$F$10:$H$56)</f>
        <v>0</v>
      </c>
      <c r="J28" s="51">
        <f>SUMPRODUCT(('[1]5.nesikliai'!$A$10:$A$56=$B28)*('[1]5.nesikliai'!$F$8:$H$8=J$22),'[1]5.nesikliai'!$F$10:$H$56)</f>
        <v>0</v>
      </c>
      <c r="K28" s="51">
        <f>SUMPRODUCT(('[1]5.nesikliai'!$A$10:$A$56=$B28)*('[1]5.nesikliai'!$F$8:$H$8=K$22),'[1]5.nesikliai'!$F$10:$H$56)</f>
        <v>0</v>
      </c>
      <c r="L28" s="51">
        <f>SUMPRODUCT(('[1]5.nesikliai'!$A$10:$A$56=$B28)*('[1]5.nesikliai'!$F$8:$H$8=L$22),'[1]5.nesikliai'!$F$10:$H$56)</f>
        <v>37689.380000000005</v>
      </c>
      <c r="M28" s="52">
        <f>SUMPRODUCT(('[1]5.nesikliai'!$A$10:$A$56=$B28)*('[1]5.nesikliai'!$F$8:$H$8=M$22),'[1]5.nesikliai'!$F$10:$H$56)</f>
        <v>369428287.55999988</v>
      </c>
    </row>
    <row r="29" spans="1:13" ht="12.75" customHeight="1" x14ac:dyDescent="0.3">
      <c r="A29" s="30"/>
      <c r="B29" s="47">
        <v>7</v>
      </c>
      <c r="C29" s="48" t="str">
        <f>IFERROR(VLOOKUP($B29,'[1]5.nesikliai'!$A$10:$C$56,2,0),"")</f>
        <v>IV.PINIGAI IR PINIGŲ EKVIVALENTAI</v>
      </c>
      <c r="D29" s="48" t="str">
        <f>IFERROR(VLOOKUP($B29,'[1]5.nesikliai'!$A$10:$C$56,3,0),"")</f>
        <v>Verslo vienetams priskirtų sąnaudų dalis</v>
      </c>
      <c r="E29" s="49">
        <f t="shared" si="0"/>
        <v>327771306.29175806</v>
      </c>
      <c r="F29" s="50">
        <f>SUMPRODUCT(('[1]5.nesikliai'!$A$10:$A$56=$B29)*('[1]5.nesikliai'!$F$8:$H$8=F$22),'[1]5.nesikliai'!$F$10:$H$56)</f>
        <v>2423159.2383648786</v>
      </c>
      <c r="G29" s="51">
        <f>SUMPRODUCT(('[1]5.nesikliai'!$A$10:$A$56=$B29)*('[1]5.nesikliai'!$F$8:$H$8=G$22),'[1]5.nesikliai'!$F$10:$H$56)</f>
        <v>0</v>
      </c>
      <c r="H29" s="51">
        <f>SUMPRODUCT(('[1]5.nesikliai'!$A$10:$A$56=$B29)*('[1]5.nesikliai'!$F$8:$H$8=H$22),'[1]5.nesikliai'!$F$10:$H$56)</f>
        <v>0</v>
      </c>
      <c r="I29" s="51">
        <f>SUMPRODUCT(('[1]5.nesikliai'!$A$10:$A$56=$B29)*('[1]5.nesikliai'!$F$8:$H$8=I$22),'[1]5.nesikliai'!$F$10:$H$56)</f>
        <v>0</v>
      </c>
      <c r="J29" s="51">
        <f>SUMPRODUCT(('[1]5.nesikliai'!$A$10:$A$56=$B29)*('[1]5.nesikliai'!$F$8:$H$8=J$22),'[1]5.nesikliai'!$F$10:$H$56)</f>
        <v>0</v>
      </c>
      <c r="K29" s="51">
        <f>SUMPRODUCT(('[1]5.nesikliai'!$A$10:$A$56=$B29)*('[1]5.nesikliai'!$F$8:$H$8=K$22),'[1]5.nesikliai'!$F$10:$H$56)</f>
        <v>0</v>
      </c>
      <c r="L29" s="51">
        <f>SUMPRODUCT(('[1]5.nesikliai'!$A$10:$A$56=$B29)*('[1]5.nesikliai'!$F$8:$H$8=L$22),'[1]5.nesikliai'!$F$10:$H$56)</f>
        <v>38375.614800000003</v>
      </c>
      <c r="M29" s="52">
        <f>SUMPRODUCT(('[1]5.nesikliai'!$A$10:$A$56=$B29)*('[1]5.nesikliai'!$F$8:$H$8=M$22),'[1]5.nesikliai'!$F$10:$H$56)</f>
        <v>325309771.43859321</v>
      </c>
    </row>
    <row r="30" spans="1:13" ht="12.75" customHeight="1" x14ac:dyDescent="0.3">
      <c r="A30" s="30"/>
      <c r="B30" s="47">
        <v>8</v>
      </c>
      <c r="C30" s="48" t="str">
        <f>IFERROR(VLOOKUP($B30,'[1]5.nesikliai'!$A$10:$C$56,2,0),"")</f>
        <v>I.1.Finansinės skolos</v>
      </c>
      <c r="D30" s="48" t="str">
        <f>IFERROR(VLOOKUP($B30,'[1]5.nesikliai'!$A$10:$C$56,3,0),"")</f>
        <v>Verslo vienetams priskirtų pajamų dalis</v>
      </c>
      <c r="E30" s="49">
        <f t="shared" si="0"/>
        <v>371308391.23999989</v>
      </c>
      <c r="F30" s="50">
        <f>SUMPRODUCT(('[1]5.nesikliai'!$A$10:$A$56=$B30)*('[1]5.nesikliai'!$F$8:$H$8=F$22),'[1]5.nesikliai'!$F$10:$H$56)</f>
        <v>1842414.3</v>
      </c>
      <c r="G30" s="51">
        <f>SUMPRODUCT(('[1]5.nesikliai'!$A$10:$A$56=$B30)*('[1]5.nesikliai'!$F$8:$H$8=G$22),'[1]5.nesikliai'!$F$10:$H$56)</f>
        <v>0</v>
      </c>
      <c r="H30" s="51">
        <f>SUMPRODUCT(('[1]5.nesikliai'!$A$10:$A$56=$B30)*('[1]5.nesikliai'!$F$8:$H$8=H$22),'[1]5.nesikliai'!$F$10:$H$56)</f>
        <v>0</v>
      </c>
      <c r="I30" s="51">
        <f>SUMPRODUCT(('[1]5.nesikliai'!$A$10:$A$56=$B30)*('[1]5.nesikliai'!$F$8:$H$8=I$22),'[1]5.nesikliai'!$F$10:$H$56)</f>
        <v>0</v>
      </c>
      <c r="J30" s="51">
        <f>SUMPRODUCT(('[1]5.nesikliai'!$A$10:$A$56=$B30)*('[1]5.nesikliai'!$F$8:$H$8=J$22),'[1]5.nesikliai'!$F$10:$H$56)</f>
        <v>0</v>
      </c>
      <c r="K30" s="51">
        <f>SUMPRODUCT(('[1]5.nesikliai'!$A$10:$A$56=$B30)*('[1]5.nesikliai'!$F$8:$H$8=K$22),'[1]5.nesikliai'!$F$10:$H$56)</f>
        <v>0</v>
      </c>
      <c r="L30" s="51">
        <f>SUMPRODUCT(('[1]5.nesikliai'!$A$10:$A$56=$B30)*('[1]5.nesikliai'!$F$8:$H$8=L$22),'[1]5.nesikliai'!$F$10:$H$56)</f>
        <v>37689.380000000005</v>
      </c>
      <c r="M30" s="52">
        <f>SUMPRODUCT(('[1]5.nesikliai'!$A$10:$A$56=$B30)*('[1]5.nesikliai'!$F$8:$H$8=M$22),'[1]5.nesikliai'!$F$10:$H$56)</f>
        <v>369428287.55999988</v>
      </c>
    </row>
    <row r="31" spans="1:13" ht="12.75" customHeight="1" x14ac:dyDescent="0.3">
      <c r="A31" s="30"/>
      <c r="B31" s="47">
        <v>9</v>
      </c>
      <c r="C31" s="48" t="str">
        <f>IFERROR(VLOOKUP($B31,'[1]5.nesikliai'!$A$10:$C$56,2,0),"")</f>
        <v>I.2.Skolos tiekėjams</v>
      </c>
      <c r="D31" s="48" t="str">
        <f>IFERROR(VLOOKUP($B31,'[1]5.nesikliai'!$A$10:$C$56,3,0),"")</f>
        <v xml:space="preserve">Verslo vienetams priskirtų sąnaudų (išskyrus VIII, IX, X grupes), dalis </v>
      </c>
      <c r="E31" s="49">
        <f t="shared" si="0"/>
        <v>290384947.78175807</v>
      </c>
      <c r="F31" s="50">
        <f>SUMPRODUCT(('[1]5.nesikliai'!$A$10:$A$56=$B31)*('[1]5.nesikliai'!$F$8:$H$8=F$22),'[1]5.nesikliai'!$F$10:$H$56)</f>
        <v>1895855.7502456438</v>
      </c>
      <c r="G31" s="51">
        <f>SUMPRODUCT(('[1]5.nesikliai'!$A$10:$A$56=$B31)*('[1]5.nesikliai'!$F$8:$H$8=G$22),'[1]5.nesikliai'!$F$10:$H$56)</f>
        <v>0</v>
      </c>
      <c r="H31" s="51">
        <f>SUMPRODUCT(('[1]5.nesikliai'!$A$10:$A$56=$B31)*('[1]5.nesikliai'!$F$8:$H$8=H$22),'[1]5.nesikliai'!$F$10:$H$56)</f>
        <v>0</v>
      </c>
      <c r="I31" s="51">
        <f>SUMPRODUCT(('[1]5.nesikliai'!$A$10:$A$56=$B31)*('[1]5.nesikliai'!$F$8:$H$8=I$22),'[1]5.nesikliai'!$F$10:$H$56)</f>
        <v>0</v>
      </c>
      <c r="J31" s="51">
        <f>SUMPRODUCT(('[1]5.nesikliai'!$A$10:$A$56=$B31)*('[1]5.nesikliai'!$F$8:$H$8=J$22),'[1]5.nesikliai'!$F$10:$H$56)</f>
        <v>0</v>
      </c>
      <c r="K31" s="51">
        <f>SUMPRODUCT(('[1]5.nesikliai'!$A$10:$A$56=$B31)*('[1]5.nesikliai'!$F$8:$H$8=K$22),'[1]5.nesikliai'!$F$10:$H$56)</f>
        <v>0</v>
      </c>
      <c r="L31" s="51">
        <f>SUMPRODUCT(('[1]5.nesikliai'!$A$10:$A$56=$B31)*('[1]5.nesikliai'!$F$8:$H$8=L$22),'[1]5.nesikliai'!$F$10:$H$56)</f>
        <v>24527.546800000004</v>
      </c>
      <c r="M31" s="52">
        <f>SUMPRODUCT(('[1]5.nesikliai'!$A$10:$A$56=$B31)*('[1]5.nesikliai'!$F$8:$H$8=M$22),'[1]5.nesikliai'!$F$10:$H$56)</f>
        <v>288464564.48471242</v>
      </c>
    </row>
    <row r="32" spans="1:13" ht="12.75" customHeight="1" x14ac:dyDescent="0.3">
      <c r="A32" s="30"/>
      <c r="B32" s="47">
        <v>10</v>
      </c>
      <c r="C32" s="48" t="str">
        <f>IFERROR(VLOOKUP($B32,'[1]5.nesikliai'!$A$10:$C$56,2,0),"")</f>
        <v>I.3.Gauti išankstiniai apmokėjimai</v>
      </c>
      <c r="D32" s="48" t="str">
        <f>IFERROR(VLOOKUP($B32,'[1]5.nesikliai'!$A$10:$C$56,3,0),"")</f>
        <v>Verslo vienetams priskirtų pajamų dalis</v>
      </c>
      <c r="E32" s="49">
        <f t="shared" si="0"/>
        <v>371308391.23999989</v>
      </c>
      <c r="F32" s="50">
        <f>SUMPRODUCT(('[1]5.nesikliai'!$A$10:$A$56=$B32)*('[1]5.nesikliai'!$F$8:$H$8=F$22),'[1]5.nesikliai'!$F$10:$H$56)</f>
        <v>1842414.3</v>
      </c>
      <c r="G32" s="51">
        <f>SUMPRODUCT(('[1]5.nesikliai'!$A$10:$A$56=$B32)*('[1]5.nesikliai'!$F$8:$H$8=G$22),'[1]5.nesikliai'!$F$10:$H$56)</f>
        <v>0</v>
      </c>
      <c r="H32" s="51">
        <f>SUMPRODUCT(('[1]5.nesikliai'!$A$10:$A$56=$B32)*('[1]5.nesikliai'!$F$8:$H$8=H$22),'[1]5.nesikliai'!$F$10:$H$56)</f>
        <v>0</v>
      </c>
      <c r="I32" s="51">
        <f>SUMPRODUCT(('[1]5.nesikliai'!$A$10:$A$56=$B32)*('[1]5.nesikliai'!$F$8:$H$8=I$22),'[1]5.nesikliai'!$F$10:$H$56)</f>
        <v>0</v>
      </c>
      <c r="J32" s="51">
        <f>SUMPRODUCT(('[1]5.nesikliai'!$A$10:$A$56=$B32)*('[1]5.nesikliai'!$F$8:$H$8=J$22),'[1]5.nesikliai'!$F$10:$H$56)</f>
        <v>0</v>
      </c>
      <c r="K32" s="51">
        <f>SUMPRODUCT(('[1]5.nesikliai'!$A$10:$A$56=$B32)*('[1]5.nesikliai'!$F$8:$H$8=K$22),'[1]5.nesikliai'!$F$10:$H$56)</f>
        <v>0</v>
      </c>
      <c r="L32" s="51">
        <f>SUMPRODUCT(('[1]5.nesikliai'!$A$10:$A$56=$B32)*('[1]5.nesikliai'!$F$8:$H$8=L$22),'[1]5.nesikliai'!$F$10:$H$56)</f>
        <v>37689.380000000005</v>
      </c>
      <c r="M32" s="52">
        <f>SUMPRODUCT(('[1]5.nesikliai'!$A$10:$A$56=$B32)*('[1]5.nesikliai'!$F$8:$H$8=M$22),'[1]5.nesikliai'!$F$10:$H$56)</f>
        <v>369428287.55999988</v>
      </c>
    </row>
    <row r="33" spans="1:13" ht="12.75" customHeight="1" x14ac:dyDescent="0.3">
      <c r="A33" s="30"/>
      <c r="B33" s="47">
        <v>11</v>
      </c>
      <c r="C33" s="48" t="str">
        <f>IFERROR(VLOOKUP($B33,'[1]5.nesikliai'!$A$10:$C$56,2,0),"")</f>
        <v>I.5.Kitos mokėtinos sumos ir ilgalaikiai įsipareigojimai</v>
      </c>
      <c r="D33" s="48" t="str">
        <f>IFERROR(VLOOKUP($B33,'[1]5.nesikliai'!$A$10:$C$56,3,0),"")</f>
        <v xml:space="preserve">Verslo vienetams priskirtų sąnaudų (išskyrus VIII, IX, X grupes), dalis </v>
      </c>
      <c r="E33" s="49">
        <f t="shared" si="0"/>
        <v>290384947.78175807</v>
      </c>
      <c r="F33" s="50">
        <f>SUMPRODUCT(('[1]5.nesikliai'!$A$10:$A$56=$B33)*('[1]5.nesikliai'!$F$8:$H$8=F$22),'[1]5.nesikliai'!$F$10:$H$56)</f>
        <v>1895855.7502456438</v>
      </c>
      <c r="G33" s="51">
        <f>SUMPRODUCT(('[1]5.nesikliai'!$A$10:$A$56=$B33)*('[1]5.nesikliai'!$F$8:$H$8=G$22),'[1]5.nesikliai'!$F$10:$H$56)</f>
        <v>0</v>
      </c>
      <c r="H33" s="51">
        <f>SUMPRODUCT(('[1]5.nesikliai'!$A$10:$A$56=$B33)*('[1]5.nesikliai'!$F$8:$H$8=H$22),'[1]5.nesikliai'!$F$10:$H$56)</f>
        <v>0</v>
      </c>
      <c r="I33" s="51">
        <f>SUMPRODUCT(('[1]5.nesikliai'!$A$10:$A$56=$B33)*('[1]5.nesikliai'!$F$8:$H$8=I$22),'[1]5.nesikliai'!$F$10:$H$56)</f>
        <v>0</v>
      </c>
      <c r="J33" s="51">
        <f>SUMPRODUCT(('[1]5.nesikliai'!$A$10:$A$56=$B33)*('[1]5.nesikliai'!$F$8:$H$8=J$22),'[1]5.nesikliai'!$F$10:$H$56)</f>
        <v>0</v>
      </c>
      <c r="K33" s="51">
        <f>SUMPRODUCT(('[1]5.nesikliai'!$A$10:$A$56=$B33)*('[1]5.nesikliai'!$F$8:$H$8=K$22),'[1]5.nesikliai'!$F$10:$H$56)</f>
        <v>0</v>
      </c>
      <c r="L33" s="51">
        <f>SUMPRODUCT(('[1]5.nesikliai'!$A$10:$A$56=$B33)*('[1]5.nesikliai'!$F$8:$H$8=L$22),'[1]5.nesikliai'!$F$10:$H$56)</f>
        <v>24527.546800000004</v>
      </c>
      <c r="M33" s="52">
        <f>SUMPRODUCT(('[1]5.nesikliai'!$A$10:$A$56=$B33)*('[1]5.nesikliai'!$F$8:$H$8=M$22),'[1]5.nesikliai'!$F$10:$H$56)</f>
        <v>288464564.48471242</v>
      </c>
    </row>
    <row r="34" spans="1:13" ht="12.75" customHeight="1" x14ac:dyDescent="0.3">
      <c r="A34" s="30"/>
      <c r="B34" s="47">
        <v>12</v>
      </c>
      <c r="C34" s="48" t="str">
        <f>IFERROR(VLOOKUP($B34,'[1]5.nesikliai'!$A$10:$C$56,2,0),"")</f>
        <v>II.1.Ilgalaikių skolų  einamųjų metų dalis</v>
      </c>
      <c r="D34" s="48" t="str">
        <f>IFERROR(VLOOKUP($B34,'[1]5.nesikliai'!$A$10:$C$56,3,0),"")</f>
        <v>Verslo vienetams priskirtų pajamų dalis</v>
      </c>
      <c r="E34" s="49">
        <f t="shared" si="0"/>
        <v>371308391.23999989</v>
      </c>
      <c r="F34" s="50">
        <f>SUMPRODUCT(('[1]5.nesikliai'!$A$10:$A$56=$B34)*('[1]5.nesikliai'!$F$8:$H$8=F$22),'[1]5.nesikliai'!$F$10:$H$56)</f>
        <v>1842414.3</v>
      </c>
      <c r="G34" s="51">
        <f>SUMPRODUCT(('[1]5.nesikliai'!$A$10:$A$56=$B34)*('[1]5.nesikliai'!$F$8:$H$8=G$22),'[1]5.nesikliai'!$F$10:$H$56)</f>
        <v>0</v>
      </c>
      <c r="H34" s="51">
        <f>SUMPRODUCT(('[1]5.nesikliai'!$A$10:$A$56=$B34)*('[1]5.nesikliai'!$F$8:$H$8=H$22),'[1]5.nesikliai'!$F$10:$H$56)</f>
        <v>0</v>
      </c>
      <c r="I34" s="51">
        <f>SUMPRODUCT(('[1]5.nesikliai'!$A$10:$A$56=$B34)*('[1]5.nesikliai'!$F$8:$H$8=I$22),'[1]5.nesikliai'!$F$10:$H$56)</f>
        <v>0</v>
      </c>
      <c r="J34" s="51">
        <f>SUMPRODUCT(('[1]5.nesikliai'!$A$10:$A$56=$B34)*('[1]5.nesikliai'!$F$8:$H$8=J$22),'[1]5.nesikliai'!$F$10:$H$56)</f>
        <v>0</v>
      </c>
      <c r="K34" s="51">
        <f>SUMPRODUCT(('[1]5.nesikliai'!$A$10:$A$56=$B34)*('[1]5.nesikliai'!$F$8:$H$8=K$22),'[1]5.nesikliai'!$F$10:$H$56)</f>
        <v>0</v>
      </c>
      <c r="L34" s="51">
        <f>SUMPRODUCT(('[1]5.nesikliai'!$A$10:$A$56=$B34)*('[1]5.nesikliai'!$F$8:$H$8=L$22),'[1]5.nesikliai'!$F$10:$H$56)</f>
        <v>37689.380000000005</v>
      </c>
      <c r="M34" s="52">
        <f>SUMPRODUCT(('[1]5.nesikliai'!$A$10:$A$56=$B34)*('[1]5.nesikliai'!$F$8:$H$8=M$22),'[1]5.nesikliai'!$F$10:$H$56)</f>
        <v>369428287.55999988</v>
      </c>
    </row>
    <row r="35" spans="1:13" ht="12.75" customHeight="1" x14ac:dyDescent="0.3">
      <c r="A35" s="30"/>
      <c r="B35" s="47">
        <v>13</v>
      </c>
      <c r="C35" s="48" t="str">
        <f>IFERROR(VLOOKUP($B35,'[1]5.nesikliai'!$A$10:$C$56,2,0),"")</f>
        <v>II.2.Finansinės skolos</v>
      </c>
      <c r="D35" s="48" t="str">
        <f>IFERROR(VLOOKUP($B35,'[1]5.nesikliai'!$A$10:$C$56,3,0),"")</f>
        <v>Verslo vienetams priskirtų palūkanų sąnaudų (X.2 pogrupis) dalis</v>
      </c>
      <c r="E35" s="49">
        <f t="shared" si="0"/>
        <v>0</v>
      </c>
      <c r="F35" s="50">
        <f>SUMPRODUCT(('[1]5.nesikliai'!$A$10:$A$56=$B35)*('[1]5.nesikliai'!$F$8:$H$8=F$22),'[1]5.nesikliai'!$F$10:$H$56)</f>
        <v>0</v>
      </c>
      <c r="G35" s="51">
        <f>SUMPRODUCT(('[1]5.nesikliai'!$A$10:$A$56=$B35)*('[1]5.nesikliai'!$F$8:$H$8=G$22),'[1]5.nesikliai'!$F$10:$H$56)</f>
        <v>0</v>
      </c>
      <c r="H35" s="51">
        <f>SUMPRODUCT(('[1]5.nesikliai'!$A$10:$A$56=$B35)*('[1]5.nesikliai'!$F$8:$H$8=H$22),'[1]5.nesikliai'!$F$10:$H$56)</f>
        <v>0</v>
      </c>
      <c r="I35" s="51">
        <f>SUMPRODUCT(('[1]5.nesikliai'!$A$10:$A$56=$B35)*('[1]5.nesikliai'!$F$8:$H$8=I$22),'[1]5.nesikliai'!$F$10:$H$56)</f>
        <v>0</v>
      </c>
      <c r="J35" s="51">
        <f>SUMPRODUCT(('[1]5.nesikliai'!$A$10:$A$56=$B35)*('[1]5.nesikliai'!$F$8:$H$8=J$22),'[1]5.nesikliai'!$F$10:$H$56)</f>
        <v>0</v>
      </c>
      <c r="K35" s="51">
        <f>SUMPRODUCT(('[1]5.nesikliai'!$A$10:$A$56=$B35)*('[1]5.nesikliai'!$F$8:$H$8=K$22),'[1]5.nesikliai'!$F$10:$H$56)</f>
        <v>0</v>
      </c>
      <c r="L35" s="51">
        <f>SUMPRODUCT(('[1]5.nesikliai'!$A$10:$A$56=$B35)*('[1]5.nesikliai'!$F$8:$H$8=L$22),'[1]5.nesikliai'!$F$10:$H$56)</f>
        <v>0</v>
      </c>
      <c r="M35" s="52">
        <f>SUMPRODUCT(('[1]5.nesikliai'!$A$10:$A$56=$B35)*('[1]5.nesikliai'!$F$8:$H$8=M$22),'[1]5.nesikliai'!$F$10:$H$56)</f>
        <v>0</v>
      </c>
    </row>
    <row r="36" spans="1:13" ht="12.75" customHeight="1" x14ac:dyDescent="0.3">
      <c r="A36" s="30"/>
      <c r="B36" s="47">
        <v>14</v>
      </c>
      <c r="C36" s="48" t="str">
        <f>IFERROR(VLOOKUP($B36,'[1]5.nesikliai'!$A$10:$C$56,2,0),"")</f>
        <v>II.3.Skolos tiekėjams</v>
      </c>
      <c r="D36" s="48" t="str">
        <f>IFERROR(VLOOKUP($B36,'[1]5.nesikliai'!$A$10:$C$56,3,0),"")</f>
        <v xml:space="preserve">Verslo vienetams priskirtų sąnaudų (išskyrus VIII, IX, X grupes), dalis </v>
      </c>
      <c r="E36" s="49">
        <f t="shared" si="0"/>
        <v>290384947.78175807</v>
      </c>
      <c r="F36" s="50">
        <f>SUMPRODUCT(('[1]5.nesikliai'!$A$10:$A$56=$B36)*('[1]5.nesikliai'!$F$8:$H$8=F$22),'[1]5.nesikliai'!$F$10:$H$56)</f>
        <v>1895855.7502456438</v>
      </c>
      <c r="G36" s="51">
        <f>SUMPRODUCT(('[1]5.nesikliai'!$A$10:$A$56=$B36)*('[1]5.nesikliai'!$F$8:$H$8=G$22),'[1]5.nesikliai'!$F$10:$H$56)</f>
        <v>0</v>
      </c>
      <c r="H36" s="51">
        <f>SUMPRODUCT(('[1]5.nesikliai'!$A$10:$A$56=$B36)*('[1]5.nesikliai'!$F$8:$H$8=H$22),'[1]5.nesikliai'!$F$10:$H$56)</f>
        <v>0</v>
      </c>
      <c r="I36" s="51">
        <f>SUMPRODUCT(('[1]5.nesikliai'!$A$10:$A$56=$B36)*('[1]5.nesikliai'!$F$8:$H$8=I$22),'[1]5.nesikliai'!$F$10:$H$56)</f>
        <v>0</v>
      </c>
      <c r="J36" s="51">
        <f>SUMPRODUCT(('[1]5.nesikliai'!$A$10:$A$56=$B36)*('[1]5.nesikliai'!$F$8:$H$8=J$22),'[1]5.nesikliai'!$F$10:$H$56)</f>
        <v>0</v>
      </c>
      <c r="K36" s="51">
        <f>SUMPRODUCT(('[1]5.nesikliai'!$A$10:$A$56=$B36)*('[1]5.nesikliai'!$F$8:$H$8=K$22),'[1]5.nesikliai'!$F$10:$H$56)</f>
        <v>0</v>
      </c>
      <c r="L36" s="51">
        <f>SUMPRODUCT(('[1]5.nesikliai'!$A$10:$A$56=$B36)*('[1]5.nesikliai'!$F$8:$H$8=L$22),'[1]5.nesikliai'!$F$10:$H$56)</f>
        <v>24527.546800000004</v>
      </c>
      <c r="M36" s="52">
        <f>SUMPRODUCT(('[1]5.nesikliai'!$A$10:$A$56=$B36)*('[1]5.nesikliai'!$F$8:$H$8=M$22),'[1]5.nesikliai'!$F$10:$H$56)</f>
        <v>288464564.48471242</v>
      </c>
    </row>
    <row r="37" spans="1:13" ht="12.75" customHeight="1" x14ac:dyDescent="0.3">
      <c r="A37" s="30"/>
      <c r="B37" s="47">
        <v>15</v>
      </c>
      <c r="C37" s="48" t="str">
        <f>IFERROR(VLOOKUP($B37,'[1]5.nesikliai'!$A$10:$C$56,2,0),"")</f>
        <v>II.4.Gauti išankstiniai apmokėjimai</v>
      </c>
      <c r="D37" s="48" t="str">
        <f>IFERROR(VLOOKUP($B37,'[1]5.nesikliai'!$A$10:$C$56,3,0),"")</f>
        <v>Verslo vienetams priskirtų pajamų dalis</v>
      </c>
      <c r="E37" s="49">
        <f t="shared" si="0"/>
        <v>371308391.23999989</v>
      </c>
      <c r="F37" s="50">
        <f>SUMPRODUCT(('[1]5.nesikliai'!$A$10:$A$56=$B37)*('[1]5.nesikliai'!$F$8:$H$8=F$22),'[1]5.nesikliai'!$F$10:$H$56)</f>
        <v>1842414.3</v>
      </c>
      <c r="G37" s="51">
        <f>SUMPRODUCT(('[1]5.nesikliai'!$A$10:$A$56=$B37)*('[1]5.nesikliai'!$F$8:$H$8=G$22),'[1]5.nesikliai'!$F$10:$H$56)</f>
        <v>0</v>
      </c>
      <c r="H37" s="51">
        <f>SUMPRODUCT(('[1]5.nesikliai'!$A$10:$A$56=$B37)*('[1]5.nesikliai'!$F$8:$H$8=H$22),'[1]5.nesikliai'!$F$10:$H$56)</f>
        <v>0</v>
      </c>
      <c r="I37" s="51">
        <f>SUMPRODUCT(('[1]5.nesikliai'!$A$10:$A$56=$B37)*('[1]5.nesikliai'!$F$8:$H$8=I$22),'[1]5.nesikliai'!$F$10:$H$56)</f>
        <v>0</v>
      </c>
      <c r="J37" s="51">
        <f>SUMPRODUCT(('[1]5.nesikliai'!$A$10:$A$56=$B37)*('[1]5.nesikliai'!$F$8:$H$8=J$22),'[1]5.nesikliai'!$F$10:$H$56)</f>
        <v>0</v>
      </c>
      <c r="K37" s="51">
        <f>SUMPRODUCT(('[1]5.nesikliai'!$A$10:$A$56=$B37)*('[1]5.nesikliai'!$F$8:$H$8=K$22),'[1]5.nesikliai'!$F$10:$H$56)</f>
        <v>0</v>
      </c>
      <c r="L37" s="51">
        <f>SUMPRODUCT(('[1]5.nesikliai'!$A$10:$A$56=$B37)*('[1]5.nesikliai'!$F$8:$H$8=L$22),'[1]5.nesikliai'!$F$10:$H$56)</f>
        <v>37689.380000000005</v>
      </c>
      <c r="M37" s="52">
        <f>SUMPRODUCT(('[1]5.nesikliai'!$A$10:$A$56=$B37)*('[1]5.nesikliai'!$F$8:$H$8=M$22),'[1]5.nesikliai'!$F$10:$H$56)</f>
        <v>369428287.55999988</v>
      </c>
    </row>
    <row r="38" spans="1:13" ht="12.75" customHeight="1" x14ac:dyDescent="0.3">
      <c r="A38" s="30"/>
      <c r="B38" s="47">
        <v>16</v>
      </c>
      <c r="C38" s="48" t="str">
        <f>IFERROR(VLOOKUP($B38,'[1]5.nesikliai'!$A$10:$C$56,2,0),"")</f>
        <v>II.6.Su darbo santykiais susiję įsipareigojimai</v>
      </c>
      <c r="D38" s="48" t="str">
        <f>IFERROR(VLOOKUP($B38,'[1]5.nesikliai'!$A$10:$C$56,3,0),"")</f>
        <v>Personalo sąnaudų, priskirtų verslo vienetus sudarančioms paslaugoms, dalis</v>
      </c>
      <c r="E38" s="49">
        <f t="shared" si="0"/>
        <v>29200549.20000001</v>
      </c>
      <c r="F38" s="50">
        <f>SUMPRODUCT(('[1]5.nesikliai'!$A$10:$A$56=$B38)*('[1]5.nesikliai'!$F$8:$H$8=F$22),'[1]5.nesikliai'!$F$10:$H$56)</f>
        <v>439285.99459843466</v>
      </c>
      <c r="G38" s="51">
        <f>SUMPRODUCT(('[1]5.nesikliai'!$A$10:$A$56=$B38)*('[1]5.nesikliai'!$F$8:$H$8=G$22),'[1]5.nesikliai'!$F$10:$H$56)</f>
        <v>0</v>
      </c>
      <c r="H38" s="51">
        <f>SUMPRODUCT(('[1]5.nesikliai'!$A$10:$A$56=$B38)*('[1]5.nesikliai'!$F$8:$H$8=H$22),'[1]5.nesikliai'!$F$10:$H$56)</f>
        <v>0</v>
      </c>
      <c r="I38" s="51">
        <f>SUMPRODUCT(('[1]5.nesikliai'!$A$10:$A$56=$B38)*('[1]5.nesikliai'!$F$8:$H$8=I$22),'[1]5.nesikliai'!$F$10:$H$56)</f>
        <v>0</v>
      </c>
      <c r="J38" s="51">
        <f>SUMPRODUCT(('[1]5.nesikliai'!$A$10:$A$56=$B38)*('[1]5.nesikliai'!$F$8:$H$8=J$22),'[1]5.nesikliai'!$F$10:$H$56)</f>
        <v>0</v>
      </c>
      <c r="K38" s="51">
        <f>SUMPRODUCT(('[1]5.nesikliai'!$A$10:$A$56=$B38)*('[1]5.nesikliai'!$F$8:$H$8=K$22),'[1]5.nesikliai'!$F$10:$H$56)</f>
        <v>0</v>
      </c>
      <c r="L38" s="51">
        <f>SUMPRODUCT(('[1]5.nesikliai'!$A$10:$A$56=$B38)*('[1]5.nesikliai'!$F$8:$H$8=L$22),'[1]5.nesikliai'!$F$10:$H$56)</f>
        <v>13848.067999999999</v>
      </c>
      <c r="M38" s="52">
        <f>SUMPRODUCT(('[1]5.nesikliai'!$A$10:$A$56=$B38)*('[1]5.nesikliai'!$F$8:$H$8=M$22),'[1]5.nesikliai'!$F$10:$H$56)</f>
        <v>28747415.137401577</v>
      </c>
    </row>
    <row r="39" spans="1:13" ht="12.75" customHeight="1" thickBot="1" x14ac:dyDescent="0.35">
      <c r="A39" s="30"/>
      <c r="B39" s="53">
        <v>17</v>
      </c>
      <c r="C39" s="54" t="str">
        <f>IFERROR(VLOOKUP($B39,'[1]5.nesikliai'!$A$10:$C$56,2,0),"")</f>
        <v>II.8.Kitos mokėtinos sumos ir trumpalaikiai įsipareigojimai</v>
      </c>
      <c r="D39" s="54" t="str">
        <f>IFERROR(VLOOKUP($B39,'[1]5.nesikliai'!$A$10:$C$56,3,0),"")</f>
        <v xml:space="preserve">Verslo vienetams priskirtų sąnaudų (išskyrus VIII, IX, X grupes), dalis </v>
      </c>
      <c r="E39" s="55">
        <f t="shared" si="0"/>
        <v>290384947.78175807</v>
      </c>
      <c r="F39" s="56">
        <f>SUMPRODUCT(('[1]5.nesikliai'!$A$10:$A$56=$B39)*('[1]5.nesikliai'!$F$8:$H$8=F$22),'[1]5.nesikliai'!$F$10:$H$56)</f>
        <v>1895855.7502456438</v>
      </c>
      <c r="G39" s="57">
        <f>SUMPRODUCT(('[1]5.nesikliai'!$A$10:$A$56=$B39)*('[1]5.nesikliai'!$F$8:$H$8=G$22),'[1]5.nesikliai'!$F$10:$H$56)</f>
        <v>0</v>
      </c>
      <c r="H39" s="57">
        <f>SUMPRODUCT(('[1]5.nesikliai'!$A$10:$A$56=$B39)*('[1]5.nesikliai'!$F$8:$H$8=H$22),'[1]5.nesikliai'!$F$10:$H$56)</f>
        <v>0</v>
      </c>
      <c r="I39" s="57">
        <f>SUMPRODUCT(('[1]5.nesikliai'!$A$10:$A$56=$B39)*('[1]5.nesikliai'!$F$8:$H$8=I$22),'[1]5.nesikliai'!$F$10:$H$56)</f>
        <v>0</v>
      </c>
      <c r="J39" s="57">
        <f>SUMPRODUCT(('[1]5.nesikliai'!$A$10:$A$56=$B39)*('[1]5.nesikliai'!$F$8:$H$8=J$22),'[1]5.nesikliai'!$F$10:$H$56)</f>
        <v>0</v>
      </c>
      <c r="K39" s="57">
        <f>SUMPRODUCT(('[1]5.nesikliai'!$A$10:$A$56=$B39)*('[1]5.nesikliai'!$F$8:$H$8=K$22),'[1]5.nesikliai'!$F$10:$H$56)</f>
        <v>0</v>
      </c>
      <c r="L39" s="57">
        <f>SUMPRODUCT(('[1]5.nesikliai'!$A$10:$A$56=$B39)*('[1]5.nesikliai'!$F$8:$H$8=L$22),'[1]5.nesikliai'!$F$10:$H$56)</f>
        <v>24527.546800000004</v>
      </c>
      <c r="M39" s="58">
        <f>SUMPRODUCT(('[1]5.nesikliai'!$A$10:$A$56=$B39)*('[1]5.nesikliai'!$F$8:$H$8=M$22),'[1]5.nesikliai'!$F$10:$H$56)</f>
        <v>288464564.48471242</v>
      </c>
    </row>
    <row r="40" spans="1:13" s="61" customFormat="1" x14ac:dyDescent="0.3">
      <c r="A40" s="59"/>
      <c r="B40" s="60"/>
      <c r="C40" s="60"/>
      <c r="D40" s="60"/>
      <c r="E40" s="60"/>
      <c r="F40" s="60"/>
      <c r="G40" s="60"/>
      <c r="H40" s="60"/>
    </row>
    <row r="41" spans="1:13" s="63" customFormat="1" x14ac:dyDescent="0.3">
      <c r="A41" s="62"/>
      <c r="I41" s="64"/>
    </row>
    <row r="42" spans="1:13" s="63" customFormat="1" x14ac:dyDescent="0.3">
      <c r="A42" s="62"/>
      <c r="B42" s="63" t="s">
        <v>31</v>
      </c>
      <c r="C42" s="63" t="str">
        <f>[1]Pradzia!$H$30</f>
        <v>Generalinis direktorius</v>
      </c>
      <c r="D42" s="65"/>
      <c r="F42" s="63" t="str">
        <f>[1]Pradzia!$H$31</f>
        <v>Jonas Dastikas</v>
      </c>
      <c r="I42" s="64"/>
      <c r="K42" s="64"/>
    </row>
    <row r="43" spans="1:13" s="63" customFormat="1" x14ac:dyDescent="0.3">
      <c r="A43" s="62"/>
      <c r="D43" s="66" t="s">
        <v>32</v>
      </c>
      <c r="I43" s="64"/>
      <c r="K43" s="64"/>
    </row>
  </sheetData>
  <mergeCells count="21">
    <mergeCell ref="E8:G8"/>
    <mergeCell ref="H8:J8"/>
    <mergeCell ref="E9:G9"/>
    <mergeCell ref="H9:J9"/>
    <mergeCell ref="B11:M11"/>
    <mergeCell ref="B21:B22"/>
    <mergeCell ref="C21:C22"/>
    <mergeCell ref="D21:D22"/>
    <mergeCell ref="E21:E22"/>
    <mergeCell ref="E5:G5"/>
    <mergeCell ref="H5:J5"/>
    <mergeCell ref="E6:G6"/>
    <mergeCell ref="H6:J6"/>
    <mergeCell ref="E7:G7"/>
    <mergeCell ref="H7:J7"/>
    <mergeCell ref="B2:D2"/>
    <mergeCell ref="E2:J2"/>
    <mergeCell ref="E3:G3"/>
    <mergeCell ref="H3:J3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Nešiklių sąrašas</vt:lpstr>
      <vt:lpstr>'Nešiklių sąrašas'!Print_Area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Ramunas Matukas</dc:creator>
  <cp:lastModifiedBy>Ramunas Matukas</cp:lastModifiedBy>
  <dcterms:created xsi:type="dcterms:W3CDTF">2019-05-06T10:08:23Z</dcterms:created>
  <dcterms:modified xsi:type="dcterms:W3CDTF">2019-05-06T10:09:53Z</dcterms:modified>
</cp:coreProperties>
</file>